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i\Documents\GitHub\databootcamp-homework\Unit-1 Excel\"/>
    </mc:Choice>
  </mc:AlternateContent>
  <xr:revisionPtr revIDLastSave="0" documentId="13_ncr:1_{4B1EBE86-4ED7-4F3E-8A2E-E6F83E955DE1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Pivot 1" sheetId="4" r:id="rId1"/>
    <sheet name="Sheet5" sheetId="5" r:id="rId2"/>
    <sheet name="Sheet1" sheetId="1" r:id="rId3"/>
    <sheet name="Bonus" sheetId="3" r:id="rId4"/>
  </sheets>
  <definedNames>
    <definedName name="_xlnm._FilterDatabase" localSheetId="2" hidden="1">Sheet1!$A$1:$T$4115</definedName>
    <definedName name="Filmandvideo">Sheet1!$P$2:$P$521</definedName>
    <definedName name="Food">Sheet1!$P$1146:$P$2702</definedName>
    <definedName name="Games">Sheet1!$P$1066:$P$2282</definedName>
    <definedName name="Journalism">Sheet1!$P$1042:$P$1065</definedName>
    <definedName name="music">Sheet1!$P$782:$P$2562</definedName>
    <definedName name="photography">Sheet1!$P$1186:$P$2002</definedName>
    <definedName name="publishing">Sheet1!$P$722:$P$2782</definedName>
    <definedName name="technology">Sheet1!$P$542:$P$2742</definedName>
    <definedName name="Theater">Sheet1!$P$522:$P$4115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2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42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D13" i="3"/>
  <c r="D12" i="3"/>
  <c r="D11" i="3"/>
  <c r="D10" i="3"/>
  <c r="D9" i="3"/>
  <c r="D8" i="3"/>
  <c r="D7" i="3"/>
  <c r="D6" i="3"/>
  <c r="D5" i="3"/>
  <c r="D4" i="3"/>
  <c r="C13" i="3"/>
  <c r="C12" i="3"/>
  <c r="C11" i="3"/>
  <c r="C10" i="3"/>
  <c r="C9" i="3"/>
  <c r="C8" i="3"/>
  <c r="C7" i="3"/>
  <c r="C6" i="3"/>
  <c r="C5" i="3"/>
  <c r="C4" i="3"/>
  <c r="B13" i="3"/>
  <c r="B12" i="3"/>
  <c r="B11" i="3"/>
  <c r="B10" i="3"/>
  <c r="B9" i="3"/>
  <c r="B8" i="3"/>
  <c r="B7" i="3"/>
  <c r="B6" i="3"/>
  <c r="B5" i="3"/>
  <c r="B4" i="3"/>
  <c r="D3" i="3"/>
  <c r="C3" i="3"/>
  <c r="D2" i="3"/>
  <c r="C2" i="3"/>
  <c r="B3" i="3"/>
  <c r="B2" i="3"/>
  <c r="E2" i="3" l="1"/>
  <c r="G2" i="3" s="1"/>
  <c r="E13" i="3"/>
  <c r="G13" i="3" s="1"/>
  <c r="E5" i="3"/>
  <c r="G5" i="3" s="1"/>
  <c r="E12" i="3"/>
  <c r="G12" i="3" s="1"/>
  <c r="E11" i="3"/>
  <c r="F11" i="3" s="1"/>
  <c r="E10" i="3"/>
  <c r="H10" i="3" s="1"/>
  <c r="E9" i="3"/>
  <c r="H9" i="3" s="1"/>
  <c r="E8" i="3"/>
  <c r="G8" i="3" s="1"/>
  <c r="E7" i="3"/>
  <c r="F7" i="3" s="1"/>
  <c r="E6" i="3"/>
  <c r="G6" i="3" s="1"/>
  <c r="E4" i="3"/>
  <c r="G4" i="3" s="1"/>
  <c r="E3" i="3"/>
  <c r="G3" i="3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F13" i="3" l="1"/>
  <c r="H2" i="3"/>
  <c r="H13" i="3"/>
  <c r="G7" i="3"/>
  <c r="H7" i="3"/>
  <c r="F9" i="3"/>
  <c r="G9" i="3"/>
  <c r="H6" i="3"/>
  <c r="H3" i="3"/>
  <c r="F6" i="3"/>
  <c r="H5" i="3"/>
  <c r="G11" i="3"/>
  <c r="F5" i="3"/>
  <c r="F2" i="3"/>
  <c r="H12" i="3"/>
  <c r="H8" i="3"/>
  <c r="H4" i="3"/>
  <c r="G10" i="3"/>
  <c r="F12" i="3"/>
  <c r="F8" i="3"/>
  <c r="F4" i="3"/>
  <c r="H11" i="3"/>
  <c r="F10" i="3"/>
  <c r="F3" i="3"/>
</calcChain>
</file>

<file path=xl/sharedStrings.xml><?xml version="1.0" encoding="utf-8"?>
<sst xmlns="http://schemas.openxmlformats.org/spreadsheetml/2006/main" count="24753" uniqueCount="8346">
  <si>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</si>
  <si>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</si>
  <si>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</si>
  <si>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</si>
  <si>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</si>
  <si>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</si>
  <si>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</si>
  <si>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</si>
  <si>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</si>
  <si>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</si>
  <si>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</si>
  <si>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</si>
  <si>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</si>
  <si>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</si>
  <si>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</si>
  <si>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</si>
  <si>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</si>
  <si>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</si>
  <si>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</si>
  <si>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</si>
  <si>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</si>
  <si>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</si>
  <si>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</si>
  <si>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</si>
  <si>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</si>
  <si>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</si>
  <si>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</si>
  <si>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</si>
  <si>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</si>
  <si>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</si>
  <si>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</si>
  <si>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</si>
  <si>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</si>
  <si>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</si>
  <si>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</si>
  <si>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</si>
  <si>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</si>
  <si>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</si>
  <si>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</si>
  <si>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</si>
  <si>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</si>
  <si>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</si>
  <si>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</si>
  <si>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</si>
  <si>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</si>
  <si>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</si>
  <si>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</si>
  <si>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</si>
  <si>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</si>
  <si>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</si>
  <si>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</si>
  <si>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</si>
  <si>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</si>
  <si>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</si>
  <si>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</si>
  <si>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</si>
  <si>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</si>
  <si>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</si>
  <si>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</si>
  <si>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</si>
  <si>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</si>
  <si>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</si>
  <si>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</si>
  <si>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</si>
  <si>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</si>
  <si>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</si>
  <si>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</si>
  <si>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</si>
  <si>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</si>
  <si>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</si>
  <si>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</si>
  <si>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</si>
  <si>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</si>
  <si>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</si>
  <si>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</si>
  <si>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</si>
  <si>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</si>
  <si>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</si>
  <si>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</si>
  <si>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</si>
  <si>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</si>
  <si>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</si>
  <si>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</si>
  <si>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</si>
  <si>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</si>
  <si>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</si>
  <si>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</si>
  <si>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</si>
  <si>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</si>
  <si>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</si>
  <si>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</si>
  <si>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</si>
  <si>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</si>
  <si>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</si>
  <si>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</si>
  <si>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</si>
  <si>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</si>
  <si>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</si>
  <si>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</si>
  <si>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</si>
  <si>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</si>
  <si>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</si>
  <si>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</si>
  <si>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</si>
  <si>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</si>
  <si>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</si>
  <si>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</si>
  <si>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</si>
  <si>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</si>
  <si>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</si>
  <si>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</si>
  <si>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</si>
  <si>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</si>
  <si>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</si>
  <si>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</si>
  <si>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</si>
  <si>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</si>
  <si>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</si>
  <si>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</si>
  <si>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</si>
  <si>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</si>
  <si>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</si>
  <si>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</si>
  <si>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</si>
  <si>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</si>
  <si>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</si>
  <si>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</si>
  <si>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</si>
  <si>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</si>
  <si>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</si>
  <si>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</si>
  <si>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</si>
  <si>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</si>
  <si>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</si>
  <si>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</si>
  <si>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</si>
  <si>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</si>
  <si>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</si>
  <si>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</si>
  <si>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</si>
  <si>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</si>
  <si>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</si>
  <si>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</si>
  <si>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</si>
  <si>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</si>
  <si>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</si>
  <si>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</si>
  <si>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</si>
  <si>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</si>
  <si>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</si>
  <si>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</si>
  <si>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</si>
  <si>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</si>
  <si>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</si>
  <si>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</si>
  <si>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</si>
  <si>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</si>
  <si>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</si>
  <si>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</si>
  <si>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</si>
  <si>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</si>
  <si>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</si>
  <si>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</si>
  <si>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</si>
  <si>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</si>
  <si>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</si>
  <si>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</si>
  <si>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</si>
  <si>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</si>
  <si>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</si>
  <si>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</si>
  <si>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</si>
  <si>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</si>
  <si>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</si>
  <si>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</si>
  <si>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</si>
  <si>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</si>
  <si>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</si>
  <si>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</si>
  <si>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</si>
  <si>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</si>
  <si>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</si>
  <si>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</si>
  <si>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</si>
  <si>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</si>
  <si>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</si>
  <si>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</si>
  <si>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</si>
  <si>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</si>
  <si>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</si>
  <si>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</si>
  <si>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</si>
  <si>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</si>
  <si>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</si>
  <si>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</si>
  <si>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</si>
  <si>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</si>
  <si>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</si>
  <si>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</si>
  <si>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</si>
  <si>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</si>
  <si>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</si>
  <si>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</si>
  <si>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</si>
  <si>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</si>
  <si>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</si>
  <si>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</si>
  <si>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</si>
  <si>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</si>
  <si>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</si>
  <si>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</si>
  <si>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</si>
  <si>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</si>
  <si>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</si>
  <si>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</si>
  <si>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</si>
  <si>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</si>
  <si>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</si>
  <si>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</si>
  <si>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</si>
  <si>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</si>
  <si>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</si>
  <si>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</si>
  <si>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</si>
  <si>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</si>
  <si>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</si>
  <si>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</si>
  <si>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</si>
  <si>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</si>
  <si>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</si>
  <si>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</si>
  <si>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</si>
  <si>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</si>
  <si>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</si>
  <si>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</si>
  <si>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</si>
  <si>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</si>
  <si>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</si>
  <si>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</si>
  <si>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</si>
  <si>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</si>
  <si>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</si>
  <si>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</si>
  <si>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</si>
  <si>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</si>
  <si>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</si>
  <si>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</si>
  <si>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</si>
  <si>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</si>
  <si>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</si>
  <si>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</si>
  <si>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</si>
  <si>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</si>
  <si>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</si>
  <si>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</si>
  <si>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</si>
  <si>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</si>
  <si>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</si>
  <si>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</si>
  <si>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</si>
  <si>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</si>
  <si>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</si>
  <si>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</si>
  <si>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</si>
  <si>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</si>
  <si>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</si>
  <si>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</si>
  <si>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</si>
  <si>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</si>
  <si>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</si>
  <si>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</si>
  <si>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</si>
  <si>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</si>
  <si>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</si>
  <si>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</si>
  <si>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</si>
  <si>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</si>
  <si>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</si>
  <si>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</si>
  <si>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</si>
  <si>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</si>
  <si>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</si>
  <si>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</si>
  <si>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</si>
  <si>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</si>
  <si>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</si>
  <si>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</si>
  <si>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</si>
  <si>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</si>
  <si>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</si>
  <si>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</si>
  <si>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</si>
  <si>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</si>
  <si>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</si>
  <si>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</si>
  <si>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</si>
  <si>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</si>
  <si>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</si>
  <si>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</si>
  <si>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</si>
  <si>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</si>
  <si>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</si>
  <si>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</si>
  <si>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</si>
  <si>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</si>
  <si>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</si>
  <si>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</si>
  <si>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</si>
  <si>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</si>
  <si>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</si>
  <si>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</si>
  <si>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</si>
  <si>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</si>
  <si>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</si>
  <si>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</si>
  <si>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</si>
  <si>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</si>
  <si>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</si>
  <si>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</si>
  <si>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</si>
  <si>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</si>
  <si>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</si>
  <si>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</si>
  <si>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</si>
  <si>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</si>
  <si>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</si>
  <si>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</si>
  <si>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</si>
  <si>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</si>
  <si>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</si>
  <si>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</si>
  <si>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</si>
  <si>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</si>
  <si>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</si>
  <si>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</si>
  <si>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</si>
  <si>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</si>
  <si>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</si>
  <si>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</si>
  <si>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</si>
  <si>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</si>
  <si>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</si>
  <si>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</si>
  <si>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</si>
  <si>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</si>
  <si>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</si>
  <si>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</si>
  <si>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</si>
  <si>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</si>
  <si>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</si>
  <si>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</si>
  <si>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</si>
  <si>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</si>
  <si>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</si>
  <si>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</si>
  <si>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</si>
  <si>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</si>
  <si>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</si>
  <si>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</si>
  <si>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</si>
  <si>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</si>
  <si>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</si>
  <si>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</si>
  <si>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</si>
  <si>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</si>
  <si>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</si>
  <si>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</si>
  <si>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</si>
  <si>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</si>
  <si>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</si>
  <si>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</si>
  <si>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</si>
  <si>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</si>
  <si>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</si>
  <si>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</si>
  <si>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</si>
  <si>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</si>
  <si>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</si>
  <si>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</si>
  <si>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</si>
  <si>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</si>
  <si>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</si>
  <si>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</si>
  <si>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</si>
  <si>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</si>
  <si>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</si>
  <si>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</si>
  <si>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</si>
  <si>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</si>
  <si>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</si>
  <si>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</si>
  <si>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</si>
  <si>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</si>
  <si>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</si>
  <si>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</si>
  <si>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</si>
  <si>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</si>
  <si>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</si>
  <si>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</si>
  <si>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</si>
  <si>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</si>
  <si>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</si>
  <si>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</si>
  <si>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</si>
  <si>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</si>
  <si>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</si>
  <si>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</si>
  <si>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</si>
  <si>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</si>
  <si>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</si>
  <si>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</si>
  <si>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</si>
  <si>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</si>
  <si>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</si>
  <si>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</si>
  <si>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</si>
  <si>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</si>
  <si>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</si>
  <si>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</si>
  <si>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</si>
  <si>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</si>
  <si>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</si>
  <si>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</si>
  <si>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</si>
  <si>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</si>
  <si>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</si>
  <si>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</si>
  <si>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</si>
  <si>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</si>
  <si>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</si>
  <si>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</si>
  <si>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</si>
  <si>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</si>
  <si>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</si>
  <si>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</si>
  <si>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</si>
  <si>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</si>
  <si>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</si>
  <si>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</si>
  <si>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</si>
  <si>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</si>
  <si>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</si>
  <si>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</si>
  <si>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</si>
  <si>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</si>
  <si>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</si>
  <si>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</si>
  <si>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</si>
  <si>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</si>
  <si>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</si>
  <si>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</si>
  <si>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</si>
  <si>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</si>
  <si>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</si>
  <si>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</si>
  <si>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</si>
  <si>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</si>
  <si>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</si>
  <si>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</si>
  <si>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</si>
  <si>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</si>
  <si>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</si>
  <si>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</si>
  <si>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</si>
  <si>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</si>
  <si>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</si>
  <si>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</si>
  <si>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</si>
  <si>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</si>
  <si>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</si>
  <si>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</si>
  <si>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</si>
  <si>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</si>
  <si>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</si>
  <si>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</si>
  <si>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</si>
  <si>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</si>
  <si>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</si>
  <si>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</si>
  <si>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</si>
  <si>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</si>
  <si>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</si>
  <si>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</si>
  <si>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</si>
  <si>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</si>
  <si>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</si>
  <si>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</si>
  <si>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</si>
  <si>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</si>
  <si>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</si>
  <si>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</si>
  <si>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</si>
  <si>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</si>
  <si>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</si>
  <si>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</si>
  <si>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</si>
  <si>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</si>
  <si>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</si>
  <si>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</si>
  <si>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</si>
  <si>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</si>
  <si>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</si>
  <si>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</si>
  <si>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</si>
  <si>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</si>
  <si>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</si>
  <si>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</si>
  <si>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</si>
  <si>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</si>
  <si>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</si>
  <si>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</si>
  <si>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</si>
  <si>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</si>
  <si>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</si>
  <si>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</si>
  <si>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</si>
  <si>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</si>
  <si>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</si>
  <si>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</si>
  <si>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</si>
  <si>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</si>
  <si>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</si>
  <si>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</si>
  <si>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</si>
  <si>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</si>
  <si>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</si>
  <si>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</si>
  <si>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</si>
  <si>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</si>
  <si>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</si>
  <si>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</si>
  <si>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</si>
  <si>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</si>
  <si>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</si>
  <si>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</si>
  <si>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</si>
  <si>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</si>
  <si>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</si>
  <si>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</si>
  <si>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</si>
  <si>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</si>
  <si>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</si>
  <si>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</si>
  <si>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</si>
  <si>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</si>
  <si>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</si>
  <si>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</si>
  <si>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</si>
  <si>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</si>
  <si>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</si>
  <si>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</si>
  <si>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</si>
  <si>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</si>
  <si>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</si>
  <si>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</si>
  <si>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</si>
  <si>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</si>
  <si>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</si>
  <si>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</si>
  <si>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</si>
  <si>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</si>
  <si>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</si>
  <si>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</si>
  <si>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</si>
  <si>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</si>
  <si>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</si>
  <si>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</si>
  <si>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</si>
  <si>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</si>
  <si>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</si>
  <si>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</si>
  <si>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</si>
  <si>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</si>
  <si>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</si>
  <si>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</si>
  <si>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</si>
  <si>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</si>
  <si>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</si>
  <si>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</si>
  <si>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</si>
  <si>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</si>
  <si>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</si>
  <si>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</si>
  <si>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</si>
  <si>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</si>
  <si>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</si>
  <si>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</si>
  <si>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</si>
  <si>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</si>
  <si>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</si>
  <si>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</si>
  <si>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</si>
  <si>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</si>
  <si>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</si>
  <si>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</si>
  <si>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</si>
  <si>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</si>
  <si>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</si>
  <si>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</si>
  <si>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</si>
  <si>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</si>
  <si>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</si>
  <si>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</si>
  <si>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</si>
  <si>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</si>
  <si>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</si>
  <si>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</si>
  <si>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</si>
  <si>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</si>
  <si>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</si>
  <si>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</si>
  <si>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</si>
  <si>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</si>
  <si>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</si>
  <si>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</si>
  <si>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</si>
  <si>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</si>
  <si>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</si>
  <si>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</si>
  <si>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</si>
  <si>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</si>
  <si>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</si>
  <si>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</si>
  <si>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</si>
  <si>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</si>
  <si>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</si>
  <si>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</si>
  <si>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</si>
  <si>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</si>
  <si>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</si>
  <si>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</si>
  <si>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</si>
  <si>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</si>
  <si>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</si>
  <si>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</si>
  <si>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</si>
  <si>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</si>
  <si>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</si>
  <si>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</si>
  <si>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</si>
  <si>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</si>
  <si>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</si>
  <si>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</si>
  <si>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</si>
  <si>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</si>
  <si>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</si>
  <si>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</si>
  <si>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</si>
  <si>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</si>
  <si>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</si>
  <si>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</si>
  <si>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</si>
  <si>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</si>
  <si>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</si>
  <si>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</si>
  <si>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</si>
  <si>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</si>
  <si>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</si>
  <si>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</si>
  <si>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</si>
  <si>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</si>
  <si>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</si>
  <si>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</si>
  <si>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</si>
  <si>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</si>
  <si>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</si>
  <si>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</si>
  <si>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</si>
  <si>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</si>
  <si>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</si>
  <si>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</si>
  <si>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</si>
  <si>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</si>
  <si>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</si>
  <si>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</si>
  <si>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</si>
  <si>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</si>
  <si>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</si>
  <si>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</si>
  <si>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</si>
  <si>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</si>
  <si>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</si>
  <si>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</si>
  <si>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</si>
  <si>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</si>
  <si>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</si>
  <si>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</si>
  <si>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</si>
  <si>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</si>
  <si>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</si>
  <si>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</si>
  <si>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</si>
  <si>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</si>
  <si>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</si>
  <si>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</si>
  <si>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</si>
  <si>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</si>
  <si>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</si>
  <si>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</si>
  <si>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</si>
  <si>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</si>
  <si>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</si>
  <si>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</si>
  <si>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</si>
  <si>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</si>
  <si>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</si>
  <si>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</si>
  <si>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</si>
  <si>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</si>
  <si>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</si>
  <si>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</si>
  <si>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</si>
  <si>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</si>
  <si>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</si>
  <si>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</si>
  <si>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</si>
  <si>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</si>
  <si>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</si>
  <si>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</si>
  <si>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</si>
  <si>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</si>
  <si>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</si>
  <si>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</si>
  <si>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</si>
  <si>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</si>
  <si>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</si>
  <si>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</si>
  <si>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</si>
  <si>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</si>
  <si>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</si>
  <si>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</si>
  <si>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</si>
  <si>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</si>
  <si>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</si>
  <si>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</si>
  <si>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</si>
  <si>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</si>
  <si>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</si>
  <si>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</si>
  <si>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</si>
  <si>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</si>
  <si>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</si>
  <si>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</si>
  <si>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</si>
  <si>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</si>
  <si>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</si>
  <si>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</si>
  <si>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</si>
  <si>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</si>
  <si>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</si>
  <si>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</si>
  <si>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</si>
  <si>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</si>
  <si>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</si>
  <si>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</si>
  <si>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</si>
  <si>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</si>
  <si>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</si>
  <si>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</si>
  <si>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</si>
  <si>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</si>
  <si>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</si>
  <si>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</si>
  <si>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</si>
  <si>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</si>
  <si>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</si>
  <si>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</si>
  <si>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</si>
  <si>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</si>
  <si>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</si>
  <si>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</si>
  <si>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</si>
  <si>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</si>
  <si>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</si>
  <si>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</si>
  <si>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</si>
  <si>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</si>
  <si>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</si>
  <si>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</si>
  <si>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</si>
  <si>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</si>
  <si>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</si>
  <si>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</si>
  <si>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</si>
  <si>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</si>
  <si>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</si>
  <si>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</si>
  <si>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</si>
  <si>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</si>
  <si>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</si>
  <si>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</si>
  <si>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</si>
  <si>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</si>
  <si>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</si>
  <si>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</si>
  <si>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</si>
  <si>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</si>
  <si>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</si>
  <si>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</si>
  <si>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</si>
  <si>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</si>
  <si>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</si>
  <si>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</si>
  <si>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</si>
  <si>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</si>
  <si>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</si>
  <si>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</si>
  <si>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</si>
  <si>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</si>
  <si>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</si>
  <si>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</si>
  <si>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</si>
  <si>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</si>
  <si>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</si>
  <si>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</si>
  <si>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</si>
  <si>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</si>
  <si>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</si>
  <si>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</si>
  <si>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</si>
  <si>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</si>
  <si>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</si>
  <si>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</si>
  <si>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</si>
  <si>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</si>
  <si>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</si>
  <si>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</si>
  <si>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</si>
  <si>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</si>
  <si>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</si>
  <si>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</si>
  <si>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</si>
  <si>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</si>
  <si>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</si>
  <si>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</si>
  <si>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</si>
  <si>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</si>
  <si>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</si>
  <si>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</si>
  <si>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</si>
  <si>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</si>
  <si>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</si>
  <si>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</si>
  <si>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</si>
  <si>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</si>
  <si>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</si>
  <si>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</si>
  <si>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</si>
  <si>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</si>
  <si>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</si>
  <si>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</si>
  <si>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</si>
  <si>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</si>
  <si>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</si>
  <si>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</si>
  <si>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</si>
  <si>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</si>
  <si>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</si>
  <si>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</si>
  <si>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</si>
  <si>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</si>
  <si>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</si>
  <si>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</si>
  <si>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</si>
  <si>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</si>
  <si>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</si>
  <si>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</si>
  <si>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</si>
  <si>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</si>
  <si>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</si>
  <si>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</si>
  <si>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</si>
  <si>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</si>
  <si>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</si>
  <si>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</si>
  <si>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</si>
  <si>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</si>
  <si>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</si>
  <si>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</si>
  <si>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</si>
  <si>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</si>
  <si>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</si>
  <si>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</si>
  <si>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</si>
  <si>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</si>
  <si>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</si>
  <si>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</si>
  <si>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</si>
  <si>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</si>
  <si>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</si>
  <si>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</si>
  <si>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</si>
  <si>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</si>
  <si>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</si>
  <si>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</si>
  <si>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</si>
  <si>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</si>
  <si>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</si>
  <si>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</si>
  <si>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</si>
  <si>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</si>
  <si>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</si>
  <si>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</si>
  <si>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</si>
  <si>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</si>
  <si>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</si>
  <si>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</si>
  <si>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</si>
  <si>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</si>
  <si>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</si>
  <si>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</si>
  <si>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</si>
  <si>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</si>
  <si>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</si>
  <si>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</si>
  <si>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</si>
  <si>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</si>
  <si>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</si>
  <si>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</si>
  <si>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</si>
  <si>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</si>
  <si>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</si>
  <si>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</si>
  <si>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</si>
  <si>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</si>
  <si>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</si>
  <si>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</si>
  <si>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</si>
  <si>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</si>
  <si>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</si>
  <si>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</si>
  <si>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</si>
  <si>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</si>
  <si>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</si>
  <si>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</si>
  <si>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</si>
  <si>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</si>
  <si>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</si>
  <si>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</si>
  <si>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</si>
  <si>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</si>
  <si>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</si>
  <si>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</si>
  <si>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</si>
  <si>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</si>
  <si>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</si>
  <si>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</si>
  <si>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</si>
  <si>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</si>
  <si>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</si>
  <si>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</si>
  <si>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</si>
  <si>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</si>
  <si>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</si>
  <si>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</si>
  <si>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</si>
  <si>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</si>
  <si>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</si>
  <si>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</si>
  <si>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</si>
  <si>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</si>
  <si>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</si>
  <si>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</si>
  <si>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</si>
  <si>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</si>
  <si>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</si>
  <si>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</si>
  <si>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</si>
  <si>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</si>
  <si>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</si>
  <si>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</si>
  <si>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</si>
  <si>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</si>
  <si>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</si>
  <si>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</si>
  <si>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</si>
  <si>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</si>
  <si>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</si>
  <si>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</si>
  <si>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</si>
  <si>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</si>
  <si>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</si>
  <si>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</si>
  <si>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</si>
  <si>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</si>
  <si>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</si>
  <si>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</si>
  <si>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</si>
  <si>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</si>
  <si>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</si>
  <si>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</si>
  <si>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</si>
  <si>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</si>
  <si>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</si>
  <si>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</si>
  <si>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</si>
  <si>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</si>
  <si>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</si>
  <si>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</si>
  <si>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</si>
  <si>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</si>
  <si>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</si>
  <si>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</si>
  <si>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</si>
  <si>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</si>
  <si>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</si>
  <si>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</si>
  <si>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</si>
  <si>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</si>
  <si>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</si>
  <si>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</si>
  <si>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</si>
  <si>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</si>
  <si>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</si>
  <si>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</si>
  <si>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</si>
  <si>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</si>
  <si>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</si>
  <si>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</si>
  <si>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</si>
  <si>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</si>
  <si>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</si>
  <si>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</si>
  <si>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</si>
  <si>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</si>
  <si>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</si>
  <si>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</si>
  <si>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</si>
  <si>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</si>
  <si>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</si>
  <si>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</si>
  <si>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</si>
  <si>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</si>
  <si>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</si>
  <si>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</si>
  <si>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</si>
  <si>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</si>
  <si>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</si>
  <si>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</si>
  <si>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</si>
  <si>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</si>
  <si>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</si>
  <si>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</si>
  <si>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</si>
  <si>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</si>
  <si>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</si>
  <si>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</si>
  <si>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</si>
  <si>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</si>
  <si>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</si>
  <si>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</si>
  <si>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</si>
  <si>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</si>
  <si>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</si>
  <si>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</si>
  <si>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</si>
  <si>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</si>
  <si>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</si>
  <si>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</si>
  <si>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</si>
  <si>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</si>
  <si>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</si>
  <si>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</si>
  <si>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</si>
  <si>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</si>
  <si>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</si>
  <si>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</si>
  <si>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</si>
  <si>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</si>
  <si>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</si>
  <si>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</si>
  <si>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</si>
  <si>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</si>
  <si>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</si>
  <si>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</si>
  <si>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</si>
  <si>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</si>
  <si>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</si>
  <si>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</si>
  <si>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</si>
  <si>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</si>
  <si>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</si>
  <si>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</si>
  <si>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</si>
  <si>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</si>
  <si>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</si>
  <si>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</si>
  <si>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</si>
  <si>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</si>
  <si>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</si>
  <si>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</si>
  <si>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</si>
  <si>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</si>
  <si>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</si>
  <si>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</si>
  <si>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</si>
  <si>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</si>
  <si>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</si>
  <si>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</si>
  <si>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</si>
  <si>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</si>
  <si>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</si>
  <si>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</si>
  <si>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</si>
  <si>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</si>
  <si>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</si>
  <si>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</si>
  <si>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</si>
  <si>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</si>
  <si>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</si>
  <si>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</si>
  <si>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</si>
  <si>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</si>
  <si>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</si>
  <si>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</si>
  <si>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</si>
  <si>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</si>
  <si>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</si>
  <si>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</si>
  <si>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</si>
  <si>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</si>
  <si>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</si>
  <si>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</si>
  <si>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</si>
  <si>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</si>
  <si>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</si>
  <si>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</si>
  <si>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</si>
  <si>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</si>
  <si>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</si>
  <si>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</si>
  <si>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</si>
  <si>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</si>
  <si>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</si>
  <si>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</si>
  <si>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</si>
  <si>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</si>
  <si>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</si>
  <si>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</si>
  <si>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</si>
  <si>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</si>
  <si>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</si>
  <si>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</si>
  <si>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</si>
  <si>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</si>
  <si>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</si>
  <si>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</si>
  <si>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</si>
  <si>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</si>
  <si>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</si>
  <si>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</si>
  <si>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</si>
  <si>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</si>
  <si>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</si>
  <si>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</si>
  <si>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</si>
  <si>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</si>
  <si>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</si>
  <si>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</si>
  <si>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</si>
  <si>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</si>
  <si>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</si>
  <si>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</si>
  <si>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</si>
  <si>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</si>
  <si>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</si>
  <si>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</si>
  <si>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</si>
  <si>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</si>
  <si>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</si>
  <si>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</si>
  <si>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</si>
  <si>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</si>
  <si>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</si>
  <si>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</si>
  <si>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</si>
  <si>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</si>
  <si>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</si>
  <si>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</si>
  <si>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</si>
  <si>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</si>
  <si>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</si>
  <si>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</si>
  <si>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</si>
  <si>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</si>
  <si>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</si>
  <si>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</si>
  <si>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</si>
  <si>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</si>
  <si>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</si>
  <si>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</si>
  <si>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</si>
  <si>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</si>
  <si>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</si>
  <si>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</si>
  <si>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</si>
  <si>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</si>
  <si>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</si>
  <si>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</si>
  <si>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</si>
  <si>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</si>
  <si>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</si>
  <si>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</si>
  <si>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</si>
  <si>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</si>
  <si>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</si>
  <si>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</si>
  <si>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</si>
  <si>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</si>
  <si>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</si>
  <si>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</si>
  <si>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</si>
  <si>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</si>
  <si>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</si>
  <si>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</si>
  <si>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</si>
  <si>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</si>
  <si>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</si>
  <si>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</si>
  <si>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</si>
  <si>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</si>
  <si>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</si>
  <si>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</si>
  <si>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</si>
  <si>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</si>
  <si>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</si>
  <si>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</si>
  <si>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</si>
  <si>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</si>
  <si>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</si>
  <si>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</si>
  <si>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</si>
  <si>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</si>
  <si>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</si>
  <si>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</si>
  <si>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</si>
  <si>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</si>
  <si>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</si>
  <si>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</si>
  <si>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</si>
  <si>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</si>
  <si>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</si>
  <si>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</si>
  <si>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</si>
  <si>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</si>
  <si>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</si>
  <si>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</si>
  <si>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</si>
  <si>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</si>
  <si>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</si>
  <si>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</si>
  <si>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</si>
  <si>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</si>
  <si>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</si>
  <si>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</si>
  <si>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</si>
  <si>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</si>
  <si>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</si>
  <si>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</si>
  <si>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</si>
  <si>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</si>
  <si>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</si>
  <si>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</si>
  <si>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</si>
  <si>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</si>
  <si>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</si>
  <si>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</si>
  <si>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</si>
  <si>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</si>
  <si>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</si>
  <si>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</si>
  <si>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</si>
  <si>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</si>
  <si>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</si>
  <si>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</si>
  <si>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</si>
  <si>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</si>
  <si>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</si>
  <si>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</si>
  <si>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</si>
  <si>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</si>
  <si>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</si>
  <si>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</si>
  <si>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</si>
  <si>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</si>
  <si>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</si>
  <si>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</si>
  <si>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</si>
  <si>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</si>
  <si>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</si>
  <si>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</si>
  <si>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</si>
  <si>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</si>
  <si>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</si>
  <si>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</si>
  <si>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</si>
  <si>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</si>
  <si>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</si>
  <si>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</si>
  <si>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</si>
  <si>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</si>
  <si>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</si>
  <si>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</si>
  <si>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</si>
  <si>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</si>
  <si>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</si>
  <si>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</si>
  <si>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</si>
  <si>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</si>
  <si>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</si>
  <si>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</si>
  <si>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</si>
  <si>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</si>
  <si>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</si>
  <si>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</si>
  <si>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</si>
  <si>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</si>
  <si>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</si>
  <si>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</si>
  <si>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</si>
  <si>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</si>
  <si>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</si>
  <si>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</si>
  <si>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</si>
  <si>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</si>
  <si>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</si>
  <si>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</si>
  <si>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</si>
  <si>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</si>
  <si>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</si>
  <si>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</si>
  <si>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</si>
  <si>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</si>
  <si>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</si>
  <si>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</si>
  <si>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</si>
  <si>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</si>
  <si>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</si>
  <si>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</si>
  <si>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</si>
  <si>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</si>
  <si>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</si>
  <si>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</si>
  <si>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</si>
  <si>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</si>
  <si>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</si>
  <si>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</si>
  <si>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</si>
  <si>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</si>
  <si>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</si>
  <si>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</si>
  <si>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</si>
  <si>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</si>
  <si>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</si>
  <si>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</si>
  <si>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</si>
  <si>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</si>
  <si>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</si>
  <si>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</si>
  <si>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</si>
  <si>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</si>
  <si>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</si>
  <si>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</si>
  <si>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</si>
  <si>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</si>
  <si>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</si>
  <si>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</si>
  <si>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</si>
  <si>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</si>
  <si>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</si>
  <si>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</si>
  <si>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</si>
  <si>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</si>
  <si>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</si>
  <si>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</si>
  <si>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</si>
  <si>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</si>
  <si>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</si>
  <si>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</si>
  <si>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</si>
  <si>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</si>
  <si>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</si>
  <si>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</si>
  <si>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</si>
  <si>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</si>
  <si>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</si>
  <si>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</si>
  <si>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</si>
  <si>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</si>
  <si>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</si>
  <si>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</si>
  <si>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</si>
  <si>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</si>
  <si>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</si>
  <si>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</si>
  <si>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</si>
  <si>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</si>
  <si>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</si>
  <si>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</si>
  <si>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</si>
  <si>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</si>
  <si>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</si>
  <si>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</si>
  <si>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</si>
  <si>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</si>
  <si>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</si>
  <si>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</si>
  <si>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</si>
  <si>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</si>
  <si>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</si>
  <si>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</si>
  <si>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</si>
  <si>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</si>
  <si>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</si>
  <si>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</si>
  <si>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</si>
  <si>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</si>
  <si>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</si>
  <si>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</si>
  <si>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</si>
  <si>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</si>
  <si>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</si>
  <si>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</si>
  <si>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</si>
  <si>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</si>
  <si>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</si>
  <si>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</si>
  <si>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</si>
  <si>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</si>
  <si>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</si>
  <si>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</si>
  <si>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</si>
  <si>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</si>
  <si>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</si>
  <si>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</si>
  <si>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</si>
  <si>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</si>
  <si>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</si>
  <si>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</si>
  <si>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</si>
  <si>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</si>
  <si>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</si>
  <si>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</si>
  <si>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</si>
  <si>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</si>
  <si>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</si>
  <si>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</si>
  <si>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</si>
  <si>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</si>
  <si>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</si>
  <si>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</si>
  <si>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</si>
  <si>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</si>
  <si>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</si>
  <si>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</si>
  <si>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</si>
  <si>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</si>
  <si>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</si>
  <si>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</si>
  <si>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</si>
  <si>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</si>
  <si>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</si>
  <si>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</si>
  <si>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</si>
  <si>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</si>
  <si>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</si>
  <si>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</si>
  <si>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</si>
  <si>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</si>
  <si>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</si>
  <si>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</si>
  <si>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</si>
  <si>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</si>
  <si>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</si>
  <si>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</si>
  <si>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</si>
  <si>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</si>
  <si>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</si>
  <si>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</si>
  <si>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</si>
  <si>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</si>
  <si>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</si>
  <si>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</si>
  <si>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</si>
  <si>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</si>
  <si>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</si>
  <si>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</si>
  <si>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</si>
  <si>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</si>
  <si>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</si>
  <si>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</si>
  <si>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</si>
  <si>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</si>
  <si>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</si>
  <si>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</si>
  <si>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</si>
  <si>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</si>
  <si>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</si>
  <si>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</si>
  <si>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</si>
  <si>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</si>
  <si>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</si>
  <si>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</si>
  <si>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</si>
  <si>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</si>
  <si>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</si>
  <si>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</si>
  <si>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</si>
  <si>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</si>
  <si>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</si>
  <si>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</si>
  <si>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</si>
  <si>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</si>
  <si>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</si>
  <si>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</si>
  <si>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</si>
  <si>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</si>
  <si>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</si>
  <si>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</si>
  <si>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</si>
  <si>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</si>
  <si>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</si>
  <si>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</si>
  <si>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</si>
  <si>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</si>
  <si>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</si>
  <si>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</si>
  <si>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</si>
  <si>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</si>
  <si>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</si>
  <si>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</si>
  <si>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</si>
  <si>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</si>
  <si>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</si>
  <si>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</si>
  <si>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</si>
  <si>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</si>
  <si>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</si>
  <si>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</si>
  <si>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</si>
  <si>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</si>
  <si>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</si>
  <si>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</si>
  <si>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</si>
  <si>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</si>
  <si>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</si>
  <si>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</si>
  <si>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</si>
  <si>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</si>
  <si>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</si>
  <si>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</si>
  <si>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</si>
  <si>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</si>
  <si>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</si>
  <si>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</si>
  <si>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</si>
  <si>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</si>
  <si>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</si>
  <si>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</si>
  <si>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</si>
  <si>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</si>
  <si>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</si>
  <si>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</si>
  <si>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</si>
  <si>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</si>
  <si>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</si>
  <si>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</si>
  <si>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</si>
  <si>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</si>
  <si>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</si>
  <si>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</si>
  <si>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</si>
  <si>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</si>
  <si>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</si>
  <si>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</si>
  <si>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</si>
  <si>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</si>
  <si>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</si>
  <si>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</si>
  <si>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</si>
  <si>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</si>
  <si>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</si>
  <si>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</si>
  <si>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</si>
  <si>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</si>
  <si>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</si>
  <si>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</si>
  <si>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</si>
  <si>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</si>
  <si>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</si>
  <si>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</si>
  <si>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</si>
  <si>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</si>
  <si>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</si>
  <si>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</si>
  <si>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</si>
  <si>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</si>
  <si>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</si>
  <si>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</si>
  <si>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</si>
  <si>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</si>
  <si>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</si>
  <si>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</si>
  <si>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</si>
  <si>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</si>
  <si>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</si>
  <si>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</si>
  <si>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</si>
  <si>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</si>
  <si>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</si>
  <si>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</si>
  <si>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</si>
  <si>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</si>
  <si>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</si>
  <si>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</si>
  <si>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</si>
  <si>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</si>
  <si>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</si>
  <si>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</si>
  <si>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</si>
  <si>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</si>
  <si>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</si>
  <si>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</si>
  <si>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</si>
  <si>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</si>
  <si>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</si>
  <si>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</si>
  <si>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</si>
  <si>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</si>
  <si>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</si>
  <si>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</si>
  <si>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</si>
  <si>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</si>
  <si>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</si>
  <si>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</si>
  <si>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</si>
  <si>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</si>
  <si>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</si>
  <si>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</si>
  <si>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</si>
  <si>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</si>
  <si>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</si>
  <si>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</si>
  <si>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</si>
  <si>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</si>
  <si>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</si>
  <si>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</si>
  <si>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</si>
  <si>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</si>
  <si>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</si>
  <si>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</si>
  <si>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</si>
  <si>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</si>
  <si>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</si>
  <si>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</si>
  <si>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</si>
  <si>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</si>
  <si>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</si>
  <si>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</si>
  <si>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</si>
  <si>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</si>
  <si>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</si>
  <si>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</si>
  <si>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</si>
  <si>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</si>
  <si>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</si>
  <si>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</si>
  <si>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</si>
  <si>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</si>
  <si>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</si>
  <si>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</si>
  <si>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</si>
  <si>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</si>
  <si>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</si>
  <si>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</si>
  <si>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</si>
  <si>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</si>
  <si>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</si>
  <si>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</si>
  <si>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</si>
  <si>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</si>
  <si>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</si>
  <si>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</si>
  <si>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</si>
  <si>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</si>
  <si>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</si>
  <si>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</si>
  <si>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</si>
  <si>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</si>
  <si>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</si>
  <si>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</si>
  <si>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</si>
  <si>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</si>
  <si>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</si>
  <si>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</si>
  <si>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</si>
  <si>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</si>
  <si>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</si>
  <si>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</si>
  <si>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</si>
  <si>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</si>
  <si>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</si>
  <si>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</si>
  <si>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</si>
  <si>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</si>
  <si>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</si>
  <si>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</si>
  <si>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</si>
  <si>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</si>
  <si>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</si>
  <si>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</si>
  <si>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</si>
  <si>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</si>
  <si>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</si>
  <si>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</si>
  <si>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</si>
  <si>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</si>
  <si>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</si>
  <si>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</si>
  <si>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</si>
  <si>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</si>
  <si>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</si>
  <si>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</si>
  <si>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</si>
  <si>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</si>
  <si>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</si>
  <si>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</si>
  <si>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</si>
  <si>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</si>
  <si>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</si>
  <si>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</si>
  <si>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</si>
  <si>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</si>
  <si>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</si>
  <si>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</si>
  <si>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</si>
  <si>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</si>
  <si>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</si>
  <si>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</si>
  <si>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</si>
  <si>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</si>
  <si>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</si>
  <si>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</si>
  <si>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</si>
  <si>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</si>
  <si>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</si>
  <si>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</si>
  <si>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</si>
  <si>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</si>
  <si>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</si>
  <si>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</si>
  <si>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</si>
  <si>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</si>
  <si>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</si>
  <si>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</si>
  <si>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</si>
  <si>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</si>
  <si>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</si>
  <si>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</si>
  <si>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</si>
  <si>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</si>
  <si>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</si>
  <si>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</si>
  <si>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</si>
  <si>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</si>
  <si>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</si>
  <si>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</si>
  <si>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</si>
  <si>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</si>
  <si>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</si>
  <si>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</si>
  <si>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</si>
  <si>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</si>
  <si>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</si>
  <si>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</si>
  <si>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</si>
  <si>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</si>
  <si>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</si>
  <si>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</si>
  <si>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</si>
  <si>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</si>
  <si>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</si>
  <si>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</si>
  <si>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</si>
  <si>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</si>
  <si>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</si>
  <si>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</si>
  <si>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</si>
  <si>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</si>
  <si>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</si>
  <si>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</si>
  <si>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</si>
  <si>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</si>
  <si>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</si>
  <si>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</si>
  <si>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</si>
  <si>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</si>
  <si>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</si>
  <si>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</si>
  <si>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</si>
  <si>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</si>
  <si>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</si>
  <si>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</si>
  <si>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</si>
  <si>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</si>
  <si>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</si>
  <si>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</si>
  <si>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</si>
  <si>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</si>
  <si>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</si>
  <si>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</si>
  <si>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</si>
  <si>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</si>
  <si>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</si>
  <si>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</si>
  <si>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</si>
  <si>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</si>
  <si>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</si>
  <si>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</si>
  <si>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</si>
  <si>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</si>
  <si>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</si>
  <si>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</si>
  <si>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</si>
  <si>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</si>
  <si>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</si>
  <si>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</si>
  <si>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</si>
  <si>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</si>
  <si>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</si>
  <si>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</si>
  <si>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</si>
  <si>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</si>
  <si>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</si>
  <si>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</si>
  <si>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</si>
  <si>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</si>
  <si>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</si>
  <si>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</si>
  <si>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</si>
  <si>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</si>
  <si>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</si>
  <si>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</si>
  <si>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</si>
  <si>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</si>
  <si>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</si>
  <si>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</si>
  <si>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</si>
  <si>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</si>
  <si>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</si>
  <si>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</si>
  <si>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</si>
  <si>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</si>
  <si>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</si>
  <si>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</si>
  <si>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</si>
  <si>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</si>
  <si>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</si>
  <si>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</si>
  <si>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</si>
  <si>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</si>
  <si>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</si>
  <si>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</si>
  <si>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</si>
  <si>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</si>
  <si>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</si>
  <si>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</si>
  <si>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</si>
  <si>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</si>
  <si>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</si>
  <si>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</si>
  <si>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</si>
  <si>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</si>
  <si>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</si>
  <si>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</si>
  <si>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</si>
  <si>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</si>
  <si>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</si>
  <si>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</si>
  <si>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</si>
  <si>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</si>
  <si>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</si>
  <si>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</si>
  <si>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</si>
  <si>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</si>
  <si>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</si>
  <si>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</si>
  <si>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</si>
  <si>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</si>
  <si>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</si>
  <si>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</si>
  <si>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</si>
  <si>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</si>
  <si>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</si>
  <si>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</si>
  <si>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</si>
  <si>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</si>
  <si>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</si>
  <si>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</si>
  <si>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</si>
  <si>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</si>
  <si>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</si>
  <si>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</si>
  <si>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</si>
  <si>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</si>
  <si>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</si>
  <si>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</si>
  <si>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</si>
  <si>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</si>
  <si>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</si>
  <si>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</si>
  <si>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</si>
  <si>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</si>
  <si>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</si>
  <si>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</si>
  <si>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</si>
  <si>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</si>
  <si>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</si>
  <si>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</si>
  <si>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</si>
  <si>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</si>
  <si>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</si>
  <si>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</si>
  <si>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</si>
  <si>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</si>
  <si>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</si>
  <si>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</si>
  <si>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</si>
  <si>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</si>
  <si>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</si>
  <si>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</si>
  <si>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</si>
  <si>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</si>
  <si>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</si>
  <si>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</si>
  <si>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</si>
  <si>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</si>
  <si>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</si>
  <si>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</si>
  <si>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</si>
  <si>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</si>
  <si>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</si>
  <si>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</si>
  <si>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</si>
  <si>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</si>
  <si>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</si>
  <si>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</si>
  <si>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</si>
  <si>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</si>
  <si>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</si>
  <si>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</si>
  <si>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</si>
  <si>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</si>
  <si>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</si>
  <si>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</si>
  <si>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</si>
  <si>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</si>
  <si>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</si>
  <si>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</si>
  <si>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</si>
  <si>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</si>
  <si>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</si>
  <si>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</si>
  <si>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</si>
  <si>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</si>
  <si>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</si>
  <si>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</si>
  <si>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</si>
  <si>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</si>
  <si>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</si>
  <si>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</si>
  <si>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</si>
  <si>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</si>
  <si>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</si>
  <si>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</si>
  <si>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</si>
  <si>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</si>
  <si>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</si>
  <si>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</si>
  <si>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</si>
  <si>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</si>
  <si>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</si>
  <si>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</si>
  <si>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</si>
  <si>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</si>
  <si>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</si>
  <si>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</si>
  <si>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</si>
  <si>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</si>
  <si>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</si>
  <si>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</si>
  <si>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</si>
  <si>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</si>
  <si>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</si>
  <si>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</si>
  <si>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</si>
  <si>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</si>
  <si>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</si>
  <si>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</si>
  <si>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</si>
  <si>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</si>
  <si>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</si>
  <si>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</si>
  <si>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</si>
  <si>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</si>
  <si>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</si>
  <si>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</si>
  <si>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</si>
  <si>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</si>
  <si>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</si>
  <si>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</si>
  <si>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</si>
  <si>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</si>
  <si>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</si>
  <si>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</si>
  <si>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</si>
  <si>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</si>
  <si>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</si>
  <si>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</si>
  <si>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</si>
  <si>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</si>
  <si>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</si>
  <si>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</si>
  <si>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</si>
  <si>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</si>
  <si>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</si>
  <si>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</si>
  <si>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</si>
  <si>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</si>
  <si>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</si>
  <si>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</si>
  <si>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</si>
  <si>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</si>
  <si>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</si>
  <si>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</si>
  <si>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</si>
  <si>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</si>
  <si>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</si>
  <si>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</si>
  <si>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</si>
  <si>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</si>
  <si>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</si>
  <si>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</si>
  <si>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</si>
  <si>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</si>
  <si>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</si>
  <si>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</si>
  <si>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</si>
  <si>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</si>
  <si>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</si>
  <si>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</si>
  <si>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</si>
  <si>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</si>
  <si>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</si>
  <si>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</si>
  <si>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</si>
  <si>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</si>
  <si>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</si>
  <si>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</si>
  <si>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</si>
  <si>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</si>
  <si>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</si>
  <si>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</si>
  <si>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</si>
  <si>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</si>
  <si>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</si>
  <si>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</si>
  <si>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</si>
  <si>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</si>
  <si>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</si>
  <si>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</si>
  <si>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</si>
  <si>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</si>
  <si>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</si>
  <si>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</si>
  <si>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</si>
  <si>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</si>
  <si>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</si>
  <si>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</si>
  <si>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</si>
  <si>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</si>
  <si>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</si>
  <si>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</si>
  <si>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</si>
  <si>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</si>
  <si>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</si>
  <si>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</si>
  <si>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</si>
  <si>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</si>
  <si>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</si>
  <si>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</si>
  <si>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</si>
  <si>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</si>
  <si>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</si>
  <si>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</si>
  <si>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</si>
  <si>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</si>
  <si>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</si>
  <si>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</si>
  <si>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</si>
  <si>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</si>
  <si>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</si>
  <si>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</si>
  <si>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</si>
  <si>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</si>
  <si>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</si>
  <si>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</si>
  <si>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</si>
  <si>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</si>
  <si>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</si>
  <si>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</si>
  <si>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</si>
  <si>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</si>
  <si>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</si>
  <si>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</si>
  <si>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</si>
  <si>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</si>
  <si>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</si>
  <si>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</si>
  <si>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</si>
  <si>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</si>
  <si>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</si>
  <si>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</si>
  <si>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</si>
  <si>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</si>
  <si>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</si>
  <si>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</si>
  <si>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</si>
  <si>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</si>
  <si>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</si>
  <si>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</si>
  <si>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</si>
  <si>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</si>
  <si>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</si>
  <si>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</si>
  <si>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</si>
  <si>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</si>
  <si>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</si>
  <si>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</si>
  <si>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</si>
  <si>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</si>
  <si>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</si>
  <si>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</si>
  <si>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</si>
  <si>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</si>
  <si>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</si>
  <si>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</si>
  <si>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</si>
  <si>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</si>
  <si>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</si>
  <si>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</si>
  <si>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</si>
  <si>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</si>
  <si>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</si>
  <si>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</si>
  <si>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</si>
  <si>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</si>
  <si>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</si>
  <si>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</si>
  <si>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</si>
  <si>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</si>
  <si>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</si>
  <si>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</si>
  <si>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</si>
  <si>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</si>
  <si>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</si>
  <si>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</si>
  <si>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</si>
  <si>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</si>
  <si>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</si>
  <si>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</si>
  <si>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</si>
  <si>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</si>
  <si>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</si>
  <si>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</si>
  <si>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</si>
  <si>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</si>
  <si>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</si>
  <si>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</si>
  <si>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</si>
  <si>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</si>
  <si>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</si>
  <si>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</si>
  <si>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</si>
  <si>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</si>
  <si>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</si>
  <si>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</si>
  <si>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</si>
  <si>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</si>
  <si>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</si>
  <si>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</si>
  <si>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</si>
  <si>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</si>
  <si>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</si>
  <si>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</si>
  <si>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</si>
  <si>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</si>
  <si>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</si>
  <si>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</si>
  <si>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</si>
  <si>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</si>
  <si>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</si>
  <si>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</si>
  <si>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</si>
  <si>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</si>
  <si>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</si>
  <si>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</si>
  <si>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</si>
  <si>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</si>
  <si>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</si>
  <si>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</si>
  <si>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</si>
  <si>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</si>
  <si>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</si>
  <si>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</si>
  <si>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</si>
  <si>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</si>
  <si>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</si>
  <si>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</si>
  <si>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</si>
  <si>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</si>
  <si>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</si>
  <si>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</si>
  <si>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</si>
  <si>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</si>
  <si>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</si>
  <si>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</si>
  <si>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</si>
  <si>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</si>
  <si>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</si>
  <si>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</si>
  <si>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</si>
  <si>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</si>
  <si>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</si>
  <si>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</si>
  <si>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</si>
  <si>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</si>
  <si>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</si>
  <si>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</si>
  <si>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</si>
  <si>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</si>
  <si>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</si>
  <si>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</si>
  <si>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</si>
  <si>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</si>
  <si>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</si>
  <si>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</si>
  <si>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</si>
  <si>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</si>
  <si>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</si>
  <si>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</si>
  <si>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</si>
  <si>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</si>
  <si>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</si>
  <si>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</si>
  <si>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</si>
  <si>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</si>
  <si>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</si>
  <si>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</si>
  <si>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</si>
  <si>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</si>
  <si>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</si>
  <si>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</si>
  <si>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</si>
  <si>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</si>
  <si>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</si>
  <si>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</si>
  <si>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</si>
  <si>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</si>
  <si>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</si>
  <si>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</si>
  <si>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</si>
  <si>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</si>
  <si>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</si>
  <si>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</si>
  <si>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</si>
  <si>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</si>
  <si>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</si>
  <si>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</si>
  <si>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</si>
  <si>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</si>
  <si>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</si>
  <si>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</si>
  <si>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</si>
  <si>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</si>
  <si>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</si>
  <si>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</si>
  <si>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</si>
  <si>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</si>
  <si>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</si>
  <si>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</si>
  <si>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</si>
  <si>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</si>
  <si>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</si>
  <si>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</si>
  <si>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</si>
  <si>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</si>
  <si>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</si>
  <si>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</si>
  <si>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</si>
  <si>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</si>
  <si>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</si>
  <si>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</si>
  <si>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</si>
  <si>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</si>
  <si>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</si>
  <si>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</si>
  <si>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</si>
  <si>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</si>
  <si>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</si>
  <si>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</si>
  <si>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</si>
  <si>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</si>
  <si>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</si>
  <si>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</si>
  <si>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</si>
  <si>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</si>
  <si>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</si>
  <si>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</si>
  <si>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</si>
  <si>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</si>
  <si>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</si>
  <si>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</si>
  <si>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</si>
  <si>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</si>
  <si>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</si>
  <si>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</si>
  <si>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</si>
  <si>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</si>
  <si>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</si>
  <si>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</si>
  <si>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</si>
  <si>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</si>
  <si>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</si>
  <si>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</si>
  <si>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</si>
  <si>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</si>
  <si>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</si>
  <si>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</si>
  <si>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</si>
  <si>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</si>
  <si>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</si>
  <si>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</si>
  <si>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</si>
  <si>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</si>
  <si>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</si>
  <si>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</si>
  <si>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</si>
  <si>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</si>
  <si>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</si>
  <si>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</si>
  <si>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</si>
  <si>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</si>
  <si>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</si>
  <si>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</si>
  <si>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</si>
  <si>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</si>
  <si>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</si>
  <si>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</si>
  <si>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</si>
  <si>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</si>
  <si>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</si>
  <si>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</si>
  <si>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</si>
  <si>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</si>
  <si>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</si>
  <si>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</si>
  <si>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</si>
  <si>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</si>
  <si>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</si>
  <si>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</si>
  <si>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</si>
  <si>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</si>
  <si>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</si>
  <si>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</si>
  <si>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</si>
  <si>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</si>
  <si>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</si>
  <si>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</si>
  <si>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</si>
  <si>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</si>
  <si>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</si>
  <si>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</si>
  <si>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</si>
  <si>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</si>
  <si>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</si>
  <si>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</si>
  <si>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</si>
  <si>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</si>
  <si>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</si>
  <si>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</si>
  <si>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</si>
  <si>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</si>
  <si>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</si>
  <si>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</si>
  <si>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</si>
  <si>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</si>
  <si>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</si>
  <si>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</si>
  <si>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</si>
  <si>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</si>
  <si>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</si>
  <si>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</si>
  <si>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</si>
  <si>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</si>
  <si>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</si>
  <si>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</si>
  <si>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</si>
  <si>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</si>
  <si>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</si>
  <si>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</si>
  <si>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</si>
  <si>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</si>
  <si>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</si>
  <si>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</si>
  <si>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</si>
  <si>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</si>
  <si>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</si>
  <si>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</si>
  <si>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</si>
  <si>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</si>
  <si>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</si>
  <si>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</si>
  <si>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</si>
  <si>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</si>
  <si>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</si>
  <si>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</si>
  <si>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</si>
  <si>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</si>
  <si>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</si>
  <si>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</si>
  <si>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</si>
  <si>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</si>
  <si>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</si>
  <si>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</si>
  <si>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</si>
  <si>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</si>
  <si>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</si>
  <si>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</si>
  <si>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</si>
  <si>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</si>
  <si>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</si>
  <si>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</si>
  <si>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</si>
  <si>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</si>
  <si>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</si>
  <si>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</si>
  <si>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</si>
  <si>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</si>
  <si>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</si>
  <si>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</si>
  <si>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</si>
  <si>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</si>
  <si>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</si>
  <si>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</si>
  <si>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</si>
  <si>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</si>
  <si>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</si>
  <si>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</si>
  <si>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</si>
  <si>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</si>
  <si>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</si>
  <si>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</si>
  <si>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</si>
  <si>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</si>
  <si>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</si>
  <si>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</si>
  <si>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</si>
  <si>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</si>
  <si>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</si>
  <si>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</si>
  <si>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</si>
  <si>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</si>
  <si>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</si>
  <si>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</si>
  <si>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</si>
  <si>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</si>
  <si>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</si>
  <si>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</si>
  <si>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</si>
  <si>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</si>
  <si>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</si>
  <si>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</si>
  <si>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</si>
  <si>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</si>
  <si>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</si>
  <si>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</si>
  <si>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</si>
  <si>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</si>
  <si>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</si>
  <si>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</si>
  <si>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</si>
  <si>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</si>
  <si>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</si>
  <si>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</si>
  <si>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</si>
  <si>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</si>
  <si>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</si>
  <si>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</si>
  <si>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</si>
  <si>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</si>
  <si>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</si>
  <si>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</si>
  <si>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</si>
  <si>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</si>
  <si>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</si>
  <si>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</si>
  <si>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</si>
  <si>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</si>
  <si>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</si>
  <si>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</si>
  <si>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</si>
  <si>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</si>
  <si>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</si>
  <si>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</si>
  <si>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</si>
  <si>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</si>
  <si>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</si>
  <si>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</si>
  <si>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</si>
  <si>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</si>
  <si>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</si>
  <si>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</si>
  <si>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</si>
  <si>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</si>
  <si>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</si>
  <si>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</si>
  <si>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</si>
  <si>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</si>
  <si>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</si>
  <si>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</si>
  <si>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</si>
  <si>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</si>
  <si>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</si>
  <si>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</si>
  <si>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</si>
  <si>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</si>
  <si>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</si>
  <si>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</si>
  <si>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</si>
  <si>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</si>
  <si>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</si>
  <si>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</si>
  <si>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</si>
  <si>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</si>
  <si>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</si>
  <si>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</si>
  <si>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</si>
  <si>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</si>
  <si>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</si>
  <si>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</si>
  <si>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</si>
  <si>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</si>
  <si>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</si>
  <si>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</si>
  <si>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</si>
  <si>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</si>
  <si>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</si>
  <si>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</si>
  <si>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</si>
  <si>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</si>
  <si>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</si>
  <si>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</si>
  <si>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</si>
  <si>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</si>
  <si>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</si>
  <si>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</si>
  <si>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</si>
  <si>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</si>
  <si>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</si>
  <si>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</si>
  <si>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</si>
  <si>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</si>
  <si>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</si>
  <si>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</si>
  <si>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</si>
  <si>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</si>
  <si>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</si>
  <si>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</si>
  <si>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</si>
  <si>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</si>
  <si>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</si>
  <si>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</si>
  <si>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</si>
  <si>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</si>
  <si>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</si>
  <si>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</si>
  <si>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</si>
  <si>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</si>
  <si>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</si>
  <si>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</si>
  <si>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</si>
  <si>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</si>
  <si>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</si>
  <si>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</si>
  <si>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</si>
  <si>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</si>
  <si>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</si>
  <si>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</si>
  <si>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</si>
  <si>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</si>
  <si>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</si>
  <si>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</si>
  <si>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</si>
  <si>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</si>
  <si>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</si>
  <si>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</si>
  <si>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</si>
  <si>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</si>
  <si>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</si>
  <si>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</si>
  <si>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</si>
  <si>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</si>
  <si>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</si>
  <si>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</si>
  <si>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</si>
  <si>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</si>
  <si>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</si>
  <si>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</si>
  <si>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</si>
  <si>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</si>
  <si>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</si>
  <si>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</si>
  <si>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</si>
  <si>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</si>
  <si>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</si>
  <si>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</si>
  <si>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</si>
  <si>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</si>
  <si>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</si>
  <si>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</si>
  <si>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</si>
  <si>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</si>
  <si>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</si>
  <si>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</si>
  <si>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</si>
  <si>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</si>
  <si>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</si>
  <si>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</si>
  <si>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</si>
  <si>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</si>
  <si>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</si>
  <si>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</si>
  <si>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</si>
  <si>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</si>
  <si>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</si>
  <si>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</si>
  <si>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</si>
  <si>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</si>
  <si>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</si>
  <si>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</si>
  <si>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</si>
  <si>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</si>
  <si>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</si>
  <si>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</si>
  <si>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</si>
  <si>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</si>
  <si>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</si>
  <si>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</si>
  <si>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</si>
  <si>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</si>
  <si>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</si>
  <si>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</si>
  <si>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</si>
  <si>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</si>
  <si>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</si>
  <si>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</si>
  <si>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</si>
  <si>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</si>
  <si>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</si>
  <si>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</si>
  <si>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</si>
  <si>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</si>
  <si>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</si>
  <si>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</si>
  <si>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</si>
  <si>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</si>
  <si>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</si>
  <si>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</si>
  <si>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</si>
  <si>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</si>
  <si>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</si>
  <si>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</si>
  <si>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</si>
  <si>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</si>
  <si>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</si>
  <si>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</si>
  <si>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</si>
  <si>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</si>
  <si>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</si>
  <si>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</si>
  <si>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</si>
  <si>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</si>
  <si>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</si>
  <si>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</si>
  <si>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</si>
  <si>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</si>
  <si>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</si>
  <si>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</si>
  <si>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</si>
  <si>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</si>
  <si>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</si>
  <si>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</si>
  <si>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</si>
  <si>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</si>
  <si>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</si>
  <si>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</si>
  <si>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</si>
  <si>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</si>
  <si>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</si>
  <si>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</si>
  <si>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</si>
  <si>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</si>
  <si>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</si>
  <si>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</si>
  <si>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</si>
  <si>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</si>
  <si>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</si>
  <si>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</si>
  <si>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</si>
  <si>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</si>
  <si>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</si>
  <si>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</si>
  <si>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</si>
  <si>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</si>
  <si>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</si>
  <si>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</si>
  <si>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</si>
  <si>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</si>
  <si>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</si>
  <si>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</si>
  <si>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</si>
  <si>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</si>
  <si>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</si>
  <si>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</si>
  <si>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</si>
  <si>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</si>
  <si>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</si>
  <si>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</si>
  <si>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</si>
  <si>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</si>
  <si>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</si>
  <si>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</si>
  <si>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</si>
  <si>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</si>
  <si>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</si>
  <si>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</si>
  <si>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</si>
  <si>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</si>
  <si>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</si>
  <si>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</si>
  <si>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</si>
  <si>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</si>
  <si>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</si>
  <si>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</si>
  <si>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</si>
  <si>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</si>
  <si>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</si>
  <si>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</si>
  <si>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</si>
  <si>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</si>
  <si>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</si>
  <si>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</si>
  <si>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</si>
  <si>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</si>
  <si>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</si>
  <si>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</si>
  <si>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</si>
  <si>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</si>
  <si>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</si>
  <si>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</si>
  <si>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</si>
  <si>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</si>
  <si>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</si>
  <si>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</si>
  <si>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</si>
  <si>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</si>
  <si>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</si>
  <si>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</si>
  <si>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</si>
  <si>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</si>
  <si>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</si>
  <si>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</si>
  <si>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</si>
  <si>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</si>
  <si>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</si>
  <si>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</si>
  <si>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</si>
  <si>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</si>
  <si>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</si>
  <si>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</si>
  <si>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</si>
  <si>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</si>
  <si>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</si>
  <si>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</si>
  <si>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</si>
  <si>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</si>
  <si>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</si>
  <si>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</si>
  <si>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</si>
  <si>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</si>
  <si>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</si>
  <si>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</si>
  <si>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</si>
  <si>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</si>
  <si>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</si>
  <si>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</si>
  <si>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</si>
  <si>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</si>
  <si>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</si>
  <si>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</si>
  <si>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</si>
  <si>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</si>
  <si>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</si>
  <si>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</si>
  <si>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</si>
  <si>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</si>
  <si>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</si>
  <si>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</si>
  <si>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</si>
  <si>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</si>
  <si>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</si>
  <si>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</si>
  <si>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</si>
  <si>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</si>
  <si>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</si>
  <si>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</si>
  <si>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</si>
  <si>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</si>
  <si>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</si>
  <si>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</si>
  <si>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</si>
  <si>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</si>
  <si>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</si>
  <si>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</si>
  <si>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</si>
  <si>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</si>
  <si>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</si>
  <si>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</si>
  <si>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</si>
  <si>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</si>
  <si>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</si>
  <si>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</si>
  <si>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</si>
  <si>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</si>
  <si>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</si>
  <si>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</si>
  <si>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</si>
  <si>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</si>
  <si>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</si>
  <si>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</si>
  <si>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</si>
  <si>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</si>
  <si>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</si>
  <si>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</si>
  <si>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</si>
  <si>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</si>
  <si>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</si>
  <si>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</si>
  <si>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</si>
  <si>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</si>
  <si>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</si>
  <si>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</si>
  <si>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</si>
  <si>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</si>
  <si>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</si>
  <si>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</si>
  <si>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</si>
  <si>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</si>
  <si>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</si>
  <si>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</si>
  <si>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</si>
  <si>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</si>
  <si>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</si>
  <si>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</si>
  <si>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</si>
  <si>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</si>
  <si>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</si>
  <si>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</si>
  <si>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</si>
  <si>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</si>
  <si>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</si>
  <si>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</si>
  <si>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</si>
  <si>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</si>
  <si>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</si>
  <si>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</si>
  <si>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</si>
  <si>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</si>
  <si>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</si>
  <si>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</si>
  <si>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</si>
  <si>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</si>
  <si>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</si>
  <si>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</si>
  <si>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</si>
  <si>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</si>
  <si>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</si>
  <si>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</si>
  <si>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</si>
  <si>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</si>
  <si>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</si>
  <si>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</si>
  <si>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</si>
  <si>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</si>
  <si>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</si>
  <si>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</si>
  <si>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</si>
  <si>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</si>
  <si>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</si>
  <si>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</si>
  <si>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</si>
  <si>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</si>
  <si>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</si>
  <si>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</si>
  <si>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</si>
  <si>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</si>
  <si>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</si>
  <si>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</si>
  <si>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</si>
  <si>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</si>
  <si>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</si>
  <si>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</si>
  <si>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</si>
  <si>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</si>
  <si>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</si>
  <si>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</si>
  <si>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</si>
  <si>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</si>
  <si>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</si>
  <si>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</si>
  <si>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</si>
  <si>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</si>
  <si>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</si>
  <si>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</si>
  <si>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</si>
  <si>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</si>
  <si>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</si>
  <si>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</si>
  <si>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</si>
  <si>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</si>
  <si>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</si>
  <si>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</si>
  <si>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</si>
  <si>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</si>
  <si>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</si>
  <si>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</si>
  <si>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</si>
  <si>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</si>
  <si>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</si>
  <si>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</si>
  <si>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</si>
  <si>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</si>
  <si>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</si>
  <si>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</si>
  <si>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</si>
  <si>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</si>
  <si>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</si>
  <si>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</si>
  <si>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</si>
  <si>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</si>
  <si>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</si>
  <si>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</si>
  <si>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</si>
  <si>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</si>
  <si>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</si>
  <si>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</si>
  <si>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</si>
  <si>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</si>
  <si>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</si>
  <si>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</si>
  <si>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</si>
  <si>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</si>
  <si>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</si>
  <si>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</si>
  <si>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</si>
  <si>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</si>
  <si>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</si>
  <si>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</si>
  <si>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</si>
  <si>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</si>
  <si>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</si>
  <si>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</si>
  <si>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</si>
  <si>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</si>
  <si>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</si>
  <si>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</si>
  <si>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</si>
  <si>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</si>
  <si>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</si>
  <si>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</si>
  <si>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</si>
  <si>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</si>
  <si>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</si>
  <si>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</si>
  <si>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</si>
  <si>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</si>
  <si>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</si>
  <si>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</si>
  <si>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</si>
  <si>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</si>
  <si>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</si>
  <si>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</si>
  <si>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</si>
  <si>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</si>
  <si>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</si>
  <si>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</si>
  <si>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</si>
  <si>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</si>
  <si>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</si>
  <si>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</si>
  <si>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</si>
  <si>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</si>
  <si>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</si>
  <si>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</si>
  <si>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</si>
  <si>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</si>
  <si>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</si>
  <si>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</si>
  <si>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</si>
  <si>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</si>
  <si>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</si>
  <si>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</si>
  <si>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</si>
  <si>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</si>
  <si>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</si>
  <si>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</si>
  <si>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</si>
  <si>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</si>
  <si>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</si>
  <si>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</si>
  <si>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</si>
  <si>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</si>
  <si>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</si>
  <si>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</si>
  <si>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</si>
  <si>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</si>
  <si>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</si>
  <si>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</si>
  <si>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</si>
  <si>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</si>
  <si>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</si>
  <si>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</si>
  <si>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</si>
  <si>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</si>
  <si>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</si>
  <si>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</si>
  <si>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</si>
  <si>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</si>
  <si>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</si>
  <si>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</si>
  <si>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</si>
  <si>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</si>
  <si>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</si>
  <si>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</si>
  <si>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</si>
  <si>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</si>
  <si>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</si>
  <si>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</si>
  <si>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</si>
  <si>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</si>
  <si>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</si>
  <si>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</si>
  <si>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</si>
  <si>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</si>
  <si>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</si>
  <si>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</si>
  <si>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</si>
  <si>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</si>
  <si>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</si>
  <si>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</si>
  <si>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</si>
  <si>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</si>
  <si>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</si>
  <si>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</si>
  <si>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</si>
  <si>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</si>
  <si>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</si>
  <si>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</si>
  <si>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</si>
  <si>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</si>
  <si>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</si>
  <si>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</si>
  <si>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</si>
  <si>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</si>
  <si>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</si>
  <si>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</si>
  <si>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</si>
  <si>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</si>
  <si>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</si>
  <si>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</si>
  <si>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</si>
  <si>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</si>
  <si>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</si>
  <si>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</si>
  <si>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</si>
  <si>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</si>
  <si>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</si>
  <si>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</si>
  <si>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</si>
  <si>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</si>
  <si>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</si>
  <si>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</si>
  <si>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</si>
  <si>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</si>
  <si>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</si>
  <si>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</si>
  <si>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</si>
  <si>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</si>
  <si>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</si>
  <si>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</si>
  <si>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</si>
  <si>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</si>
  <si>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</si>
  <si>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</si>
  <si>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</si>
  <si>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</si>
  <si>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</si>
  <si>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</si>
  <si>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</si>
  <si>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</si>
  <si>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</si>
  <si>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</si>
  <si>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</si>
  <si>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</si>
  <si>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</si>
  <si>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</si>
  <si>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</si>
  <si>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</si>
  <si>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</si>
  <si>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</si>
  <si>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</si>
  <si>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</si>
  <si>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</si>
  <si>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</si>
  <si>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</si>
  <si>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</si>
  <si>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</si>
  <si>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</si>
  <si>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</si>
  <si>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</si>
  <si>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</si>
  <si>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</si>
  <si>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</si>
  <si>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</si>
  <si>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</si>
  <si>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</si>
  <si>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</si>
  <si>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</si>
  <si>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</si>
  <si>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</si>
  <si>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</si>
  <si>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</si>
  <si>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</si>
  <si>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</si>
  <si>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</si>
  <si>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</si>
  <si>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</si>
  <si>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</si>
  <si>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</si>
  <si>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</si>
  <si>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</si>
  <si>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</si>
  <si>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</si>
  <si>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</si>
  <si>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</si>
  <si>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</si>
  <si>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</si>
  <si>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</si>
  <si>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</si>
  <si>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</si>
  <si>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</si>
  <si>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</si>
  <si>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</si>
  <si>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</si>
  <si>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</si>
  <si>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</si>
  <si>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</si>
  <si>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</si>
  <si>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</si>
  <si>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</si>
  <si>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</si>
  <si>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</si>
  <si>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</si>
  <si>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</si>
  <si>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</si>
  <si>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</si>
  <si>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</si>
  <si>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</si>
  <si>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</si>
  <si>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</si>
  <si>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</si>
  <si>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</si>
  <si>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</si>
  <si>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</si>
  <si>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</si>
  <si>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</si>
  <si>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</si>
  <si>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</si>
  <si>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</si>
  <si>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</si>
  <si>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</si>
  <si>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</si>
  <si>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</si>
  <si>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</si>
  <si>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</si>
  <si>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</si>
  <si>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</si>
  <si>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</si>
  <si>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</si>
  <si>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</si>
  <si>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</si>
  <si>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</si>
  <si>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</si>
  <si>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</si>
  <si>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</si>
  <si>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</si>
  <si>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</si>
  <si>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</si>
  <si>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</si>
  <si>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</si>
  <si>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</si>
  <si>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</si>
  <si>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</si>
  <si>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</si>
  <si>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</si>
  <si>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</si>
  <si>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</si>
  <si>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</si>
  <si>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</si>
  <si>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</si>
  <si>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</si>
  <si>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</si>
  <si>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</si>
  <si>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</si>
  <si>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</si>
  <si>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</si>
  <si>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</si>
  <si>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</si>
  <si>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</si>
  <si>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</si>
  <si>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</si>
  <si>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</si>
  <si>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</si>
  <si>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</si>
  <si>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</si>
  <si>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</si>
  <si>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</si>
  <si>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</si>
  <si>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</si>
  <si>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</si>
  <si>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</si>
  <si>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</si>
  <si>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</si>
  <si>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</si>
  <si>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</si>
  <si>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</si>
  <si>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</si>
  <si>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</si>
  <si>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</si>
  <si>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</si>
  <si>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</si>
  <si>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</si>
  <si>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</si>
  <si>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</si>
  <si>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</si>
  <si>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</si>
  <si>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</si>
  <si>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</si>
  <si>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</si>
  <si>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</si>
  <si>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</si>
  <si>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</si>
  <si>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</si>
  <si>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</si>
  <si>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</si>
  <si>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</si>
  <si>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</si>
  <si>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</si>
  <si>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</si>
  <si>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</si>
  <si>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</si>
  <si>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</si>
  <si>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</si>
  <si>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</si>
  <si>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</si>
  <si>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</si>
  <si>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</si>
  <si>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</si>
  <si>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</si>
  <si>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</si>
  <si>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</si>
  <si>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</si>
  <si>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</si>
  <si>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</si>
  <si>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</si>
  <si>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</si>
  <si>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</si>
  <si>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</si>
  <si>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</si>
  <si>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</si>
  <si>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</si>
  <si>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</si>
  <si>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</si>
  <si>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</si>
  <si>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</si>
  <si>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</si>
  <si>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</si>
  <si>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</si>
  <si>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</si>
  <si>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</si>
  <si>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</si>
  <si>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</si>
  <si>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</si>
  <si>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</si>
  <si>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</si>
  <si>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</si>
  <si>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</si>
  <si>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</si>
  <si>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</si>
  <si>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</si>
  <si>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</si>
  <si>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</si>
  <si>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</si>
  <si>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</si>
  <si>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</si>
  <si>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</si>
  <si>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</si>
  <si>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</si>
  <si>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</si>
  <si>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</si>
  <si>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</si>
  <si>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</si>
  <si>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</si>
  <si>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</si>
  <si>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</si>
  <si>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</si>
  <si>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</si>
  <si>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</si>
  <si>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</si>
  <si>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</si>
  <si>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</si>
  <si>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</si>
  <si>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</si>
  <si>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</si>
  <si>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</si>
  <si>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</si>
  <si>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</si>
  <si>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</si>
  <si>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</si>
  <si>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</si>
  <si>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</si>
  <si>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</si>
  <si>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</si>
  <si>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</si>
  <si>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</si>
  <si>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</si>
  <si>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</si>
  <si>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</si>
  <si>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</si>
  <si>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</si>
  <si>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</si>
  <si>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</si>
  <si>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</si>
  <si>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</si>
  <si>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</si>
  <si>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</si>
  <si>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</si>
  <si>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</si>
  <si>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</si>
  <si>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</si>
  <si>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</si>
  <si>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</si>
  <si>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</si>
  <si>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</si>
  <si>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</si>
  <si>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</si>
  <si>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</si>
  <si>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</si>
  <si>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</si>
  <si>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</si>
  <si>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</si>
  <si>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</si>
  <si>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</si>
  <si>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</si>
  <si>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</si>
  <si>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</si>
  <si>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</si>
  <si>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</si>
  <si>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</si>
  <si>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</si>
  <si>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</si>
  <si>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</si>
  <si>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</si>
  <si>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</si>
  <si>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</si>
  <si>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</si>
  <si>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</si>
  <si>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</si>
  <si>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</si>
  <si>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</si>
  <si>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</si>
  <si>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</si>
  <si>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</si>
  <si>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</si>
  <si>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</si>
  <si>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</si>
  <si>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</si>
  <si>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</si>
  <si>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</si>
  <si>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</si>
  <si>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</si>
  <si>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</si>
  <si>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</si>
  <si>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</si>
  <si>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</si>
  <si>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</si>
  <si>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</si>
  <si>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</si>
  <si>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</si>
  <si>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</si>
  <si>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</si>
  <si>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</si>
  <si>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</si>
  <si>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</si>
  <si>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</si>
  <si>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</si>
  <si>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</si>
  <si>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</si>
  <si>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</si>
  <si>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</si>
  <si>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</si>
  <si>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</si>
  <si>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</si>
  <si>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</si>
  <si>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</si>
  <si>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</si>
  <si>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</si>
  <si>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</si>
  <si>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</si>
  <si>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</si>
  <si>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</si>
  <si>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</si>
  <si>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</si>
  <si>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</si>
  <si>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</si>
  <si>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</si>
  <si>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</si>
  <si>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</si>
  <si>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</si>
  <si>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</si>
  <si>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</si>
  <si>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</si>
  <si>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</si>
  <si>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</si>
  <si>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</si>
  <si>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</si>
  <si>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</si>
  <si>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</si>
  <si>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</si>
  <si>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</si>
  <si>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</si>
  <si>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</si>
  <si>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</si>
  <si>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</si>
  <si>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</si>
  <si>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</si>
  <si>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</si>
  <si>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</si>
  <si>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</si>
  <si>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</si>
  <si>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</si>
  <si>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</si>
  <si>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</si>
  <si>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</si>
  <si>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</si>
  <si>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</si>
  <si>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</si>
  <si>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</si>
  <si>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</si>
  <si>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</si>
  <si>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</si>
  <si>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</si>
  <si>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</si>
  <si>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</si>
  <si>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</si>
  <si>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</si>
  <si>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</si>
  <si>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</si>
  <si>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</si>
  <si>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</si>
  <si>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</si>
  <si>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</si>
  <si>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</si>
  <si>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</si>
  <si>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</si>
  <si>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</si>
  <si>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</si>
  <si>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</si>
  <si>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</si>
  <si>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</si>
  <si>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</si>
  <si>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</si>
  <si>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</si>
  <si>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</si>
  <si>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</si>
  <si>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</si>
  <si>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</si>
  <si>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</si>
  <si>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</si>
  <si>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</si>
  <si>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</si>
  <si>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</si>
  <si>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</si>
  <si>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</si>
  <si>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</si>
  <si>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</si>
  <si>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</si>
  <si>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</si>
  <si>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</si>
  <si>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</si>
  <si>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</si>
  <si>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</si>
  <si>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</si>
  <si>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</si>
  <si>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</si>
  <si>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</si>
  <si>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</si>
  <si>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</si>
  <si>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</si>
  <si>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</si>
  <si>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</si>
  <si>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</si>
  <si>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</si>
  <si>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</si>
  <si>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</si>
  <si>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</si>
  <si>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</si>
  <si>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</si>
  <si>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</si>
  <si>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</si>
  <si>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</si>
  <si>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</si>
  <si>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</si>
  <si>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</si>
  <si>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</si>
  <si>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</si>
  <si>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</si>
  <si>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</si>
  <si>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</si>
  <si>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</si>
  <si>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</si>
  <si>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</si>
  <si>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</si>
  <si>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</si>
  <si>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</si>
  <si>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</si>
  <si>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</si>
  <si>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</si>
  <si>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</si>
  <si>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</si>
  <si>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</si>
  <si>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</si>
  <si>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</si>
  <si>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</si>
  <si>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</si>
  <si>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</si>
  <si>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</si>
  <si>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</si>
  <si>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</si>
  <si>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</si>
  <si>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</si>
  <si>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</si>
  <si>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</si>
  <si>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</si>
  <si>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</si>
  <si>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</si>
  <si>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</si>
  <si>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</si>
  <si>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</si>
  <si>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</si>
  <si>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</si>
  <si>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</si>
  <si>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</si>
  <si>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</si>
  <si>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</si>
  <si>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</si>
  <si>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</si>
  <si>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</si>
  <si>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</si>
  <si>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</si>
  <si>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</si>
  <si>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</si>
  <si>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</si>
  <si>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</si>
  <si>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</si>
  <si>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</si>
  <si>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</si>
  <si>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</si>
  <si>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</si>
  <si>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</si>
  <si>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</si>
  <si>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</si>
  <si>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</si>
  <si>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</si>
  <si>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</si>
  <si>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</si>
  <si>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</si>
  <si>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</si>
  <si>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</si>
  <si>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</si>
  <si>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</si>
  <si>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</si>
  <si>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</si>
  <si>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</si>
  <si>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</si>
  <si>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</si>
  <si>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</si>
  <si>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</si>
  <si>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</si>
  <si>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</si>
  <si>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</si>
  <si>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</si>
  <si>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</si>
  <si>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</si>
  <si>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</si>
  <si>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</si>
  <si>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</si>
  <si>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</si>
  <si>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</si>
  <si>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</si>
  <si>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</si>
  <si>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</si>
  <si>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</si>
  <si>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</si>
  <si>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</si>
  <si>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</si>
  <si>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</si>
  <si>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</si>
  <si>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</si>
  <si>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</si>
  <si>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</si>
  <si>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</si>
  <si>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</si>
  <si>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</si>
  <si>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</si>
  <si>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</si>
  <si>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</si>
  <si>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</si>
  <si>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</si>
  <si>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</si>
  <si>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</si>
  <si>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</si>
  <si>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</si>
  <si>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</si>
  <si>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</si>
  <si>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</si>
  <si>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</si>
  <si>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</si>
  <si>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</si>
  <si>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</si>
  <si>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</si>
  <si>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</si>
  <si>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</si>
  <si>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</si>
  <si>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</si>
  <si>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</si>
  <si>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</si>
  <si>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</si>
  <si>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</si>
  <si>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</si>
  <si>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</si>
  <si>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</si>
  <si>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</si>
  <si>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</si>
  <si>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</si>
  <si>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</si>
  <si>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</si>
  <si>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</si>
  <si>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</si>
  <si>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</si>
  <si>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</si>
  <si>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</si>
  <si>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</si>
  <si>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</si>
  <si>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</si>
  <si>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</si>
  <si>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</si>
  <si>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</si>
  <si>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</si>
  <si>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</si>
  <si>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</si>
  <si>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</si>
  <si>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</si>
  <si>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</si>
  <si>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</si>
  <si>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</si>
  <si>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</si>
  <si>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</si>
  <si>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</si>
  <si>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</si>
  <si>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</si>
  <si>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</si>
  <si>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</si>
  <si>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</si>
  <si>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</si>
  <si>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</si>
  <si>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</si>
  <si>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</si>
  <si>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</si>
  <si>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</si>
  <si>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</si>
  <si>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</si>
  <si>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</si>
  <si>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</si>
  <si>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</si>
  <si>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</si>
  <si>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</si>
  <si>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</si>
  <si>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</si>
  <si>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</si>
  <si>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</si>
  <si>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</si>
  <si>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</si>
  <si>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</si>
  <si>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</si>
  <si>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</si>
  <si>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</si>
  <si>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</si>
  <si>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</si>
  <si>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</si>
  <si>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</si>
  <si>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</si>
  <si>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</si>
  <si>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</si>
  <si>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</si>
  <si>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</si>
  <si>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</si>
  <si>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</si>
  <si>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</si>
  <si>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</si>
  <si>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</si>
  <si>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</si>
  <si>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</si>
  <si>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</si>
  <si>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</si>
  <si>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</si>
  <si>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</si>
  <si>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</si>
  <si>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</si>
  <si>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</si>
  <si>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</si>
  <si>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</si>
  <si>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</si>
  <si>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</si>
  <si>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</si>
  <si>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</si>
  <si>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</si>
  <si>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</si>
  <si>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</si>
  <si>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</si>
  <si>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</si>
  <si>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</si>
  <si>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</si>
  <si>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</si>
  <si>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</si>
  <si>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</si>
  <si>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</si>
  <si>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</si>
  <si>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</si>
  <si>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</si>
  <si>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</si>
  <si>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</si>
  <si>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</si>
  <si>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</si>
  <si>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</si>
  <si>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</si>
  <si>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</si>
  <si>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</si>
  <si>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</si>
  <si>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</si>
  <si>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</si>
  <si>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</si>
  <si>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</si>
  <si>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</si>
  <si>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</si>
  <si>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</si>
  <si>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</si>
  <si>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</si>
  <si>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</si>
  <si>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</si>
  <si>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</si>
  <si>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</si>
  <si>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</si>
  <si>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</si>
  <si>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</si>
  <si>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</si>
  <si>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</si>
  <si>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</si>
  <si>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</si>
  <si>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</si>
  <si>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</si>
  <si>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</si>
  <si>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</si>
  <si>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</si>
  <si>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</si>
  <si>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</si>
  <si>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</si>
  <si>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</si>
  <si>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</si>
  <si>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</si>
  <si>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</si>
  <si>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</si>
  <si>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</si>
  <si>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</si>
  <si>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</si>
  <si>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</si>
  <si>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</si>
  <si>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</si>
  <si>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</si>
  <si>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</si>
  <si>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</si>
  <si>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</si>
  <si>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</si>
  <si>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</si>
  <si>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</si>
  <si>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</si>
  <si>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</si>
  <si>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</si>
  <si>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</si>
  <si>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</si>
  <si>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</si>
  <si>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</si>
  <si>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</si>
  <si>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</si>
  <si>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</si>
  <si>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</si>
  <si>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</si>
  <si>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</si>
  <si>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</si>
  <si>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</si>
  <si>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</si>
  <si>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</si>
  <si>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</si>
  <si>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</si>
  <si>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</si>
  <si>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</si>
  <si>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</si>
  <si>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</si>
  <si>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</si>
  <si>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</si>
  <si>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</si>
  <si>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</si>
  <si>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</si>
  <si>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</si>
  <si>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</si>
  <si>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</si>
  <si>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</si>
  <si>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</si>
  <si>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</si>
  <si>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</si>
  <si>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</si>
  <si>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</si>
  <si>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</si>
  <si>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</si>
  <si>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</si>
  <si>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</si>
  <si>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</si>
  <si>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</si>
  <si>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</si>
  <si>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</si>
  <si>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</si>
  <si>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</si>
  <si>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</si>
  <si>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</si>
  <si>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</si>
  <si>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</si>
  <si>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</si>
  <si>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</si>
  <si>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</si>
  <si>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</si>
  <si>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</si>
  <si>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</si>
  <si>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</si>
  <si>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</si>
  <si>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</si>
  <si>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</si>
  <si>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</si>
  <si>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</si>
  <si>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</si>
  <si>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</si>
  <si>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</si>
  <si>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</si>
  <si>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</si>
  <si>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</si>
  <si>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</si>
  <si>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</si>
  <si>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</si>
  <si>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</si>
  <si>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</si>
  <si>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</si>
  <si>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</si>
  <si>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</si>
  <si>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</si>
  <si>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</si>
  <si>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</si>
  <si>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</si>
  <si>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</si>
  <si>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</si>
  <si>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</si>
  <si>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</si>
  <si>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</si>
  <si>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</si>
  <si>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</si>
  <si>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</si>
  <si>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</si>
  <si>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</si>
  <si>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</si>
  <si>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</si>
  <si>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</si>
  <si>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</si>
  <si>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</si>
  <si>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</si>
  <si>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</si>
  <si>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</si>
  <si>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</si>
  <si>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</si>
  <si>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</si>
  <si>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</si>
  <si>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</si>
  <si>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</si>
  <si>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</si>
  <si>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</si>
  <si>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</si>
  <si>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</si>
  <si>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</si>
  <si>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</si>
  <si>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</si>
  <si>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</si>
  <si>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</si>
  <si>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</si>
  <si>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</si>
  <si>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</si>
  <si>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</si>
  <si>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</si>
  <si>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</si>
  <si>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</si>
  <si>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</si>
  <si>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</si>
  <si>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</si>
  <si>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</si>
  <si>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</si>
  <si>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</si>
  <si>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</si>
  <si>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</si>
  <si>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</si>
  <si>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</si>
  <si>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</si>
  <si>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</si>
  <si>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</si>
  <si>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</si>
  <si>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</si>
  <si>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</si>
  <si>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</si>
  <si>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</si>
  <si>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</si>
  <si>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</si>
  <si>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</si>
  <si>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</si>
  <si>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</si>
  <si>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</si>
  <si>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</si>
  <si>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</si>
  <si>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</si>
  <si>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</si>
  <si>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</si>
  <si>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</si>
  <si>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</si>
  <si>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</si>
  <si>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</si>
  <si>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</si>
  <si>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</si>
  <si>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</si>
  <si>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</si>
  <si>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</si>
  <si>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</si>
  <si>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</si>
  <si>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</si>
  <si>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</si>
  <si>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</si>
  <si>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</si>
  <si>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</si>
  <si>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</si>
  <si>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</si>
  <si>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</si>
  <si>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</si>
  <si>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</si>
  <si>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</si>
  <si>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</si>
  <si>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</si>
  <si>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</si>
  <si>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</si>
  <si>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</si>
  <si>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</si>
  <si>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</si>
  <si>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</si>
  <si>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</si>
  <si>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</si>
  <si>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</si>
  <si>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</si>
  <si>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</si>
  <si>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</si>
  <si>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</si>
  <si>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</si>
  <si>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</si>
  <si>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</si>
  <si>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</si>
  <si>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</si>
  <si>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</si>
  <si>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</si>
  <si>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</si>
  <si>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</si>
  <si>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</si>
  <si>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</si>
  <si>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</si>
  <si>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</si>
  <si>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</si>
  <si>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</si>
  <si>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</si>
  <si>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</si>
  <si>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</si>
  <si>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</si>
  <si>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</si>
  <si>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</si>
  <si>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</si>
  <si>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</si>
  <si>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</si>
  <si>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</si>
  <si>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</si>
  <si>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</si>
  <si>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</si>
  <si>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</si>
  <si>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</si>
  <si>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</si>
  <si>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</si>
  <si>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</si>
  <si>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</si>
  <si>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</si>
  <si>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</si>
  <si>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</si>
  <si>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</si>
  <si>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</si>
  <si>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</si>
  <si>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</si>
  <si>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</si>
  <si>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</si>
  <si>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</si>
  <si>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</si>
  <si>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</si>
  <si>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</si>
  <si>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</si>
  <si>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</si>
  <si>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</si>
  <si>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</si>
  <si>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</si>
  <si>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</si>
  <si>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</si>
  <si>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</si>
  <si>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</si>
  <si>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</si>
  <si>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</si>
  <si>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</si>
  <si>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</si>
  <si>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</si>
  <si>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</si>
  <si>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</si>
  <si>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</si>
  <si>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</si>
  <si>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</si>
  <si>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</si>
  <si>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</si>
  <si>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</si>
  <si>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</si>
  <si>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</si>
  <si>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</si>
  <si>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</si>
  <si>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</si>
  <si>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</si>
  <si>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</si>
  <si>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</si>
  <si>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</si>
  <si>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</si>
  <si>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</si>
  <si>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</si>
  <si>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</si>
  <si>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</si>
  <si>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</si>
  <si>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</si>
  <si>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</si>
  <si>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</si>
  <si>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</si>
  <si>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</si>
  <si>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</si>
  <si>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</si>
  <si>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</si>
  <si>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</si>
  <si>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</si>
  <si>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</si>
  <si>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</si>
  <si>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</si>
  <si>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</si>
  <si>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</si>
  <si>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</si>
  <si>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</si>
  <si>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</si>
  <si>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</si>
  <si>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</si>
  <si>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</si>
  <si>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</si>
  <si>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</si>
  <si>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</si>
  <si>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</si>
  <si>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</si>
  <si>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</si>
  <si>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</si>
  <si>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</si>
  <si>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</si>
  <si>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</si>
  <si>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</si>
  <si>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</si>
  <si>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</si>
  <si>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</si>
  <si>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</si>
  <si>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</si>
  <si>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</si>
  <si>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</si>
  <si>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</si>
  <si>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</si>
  <si>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</si>
  <si>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</si>
  <si>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</si>
  <si>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</si>
  <si>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</si>
  <si>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</si>
  <si>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</si>
  <si>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</si>
  <si>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</si>
  <si>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</si>
  <si>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</si>
  <si>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</si>
  <si>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</si>
  <si>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</si>
  <si>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</si>
  <si>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</si>
  <si>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</si>
  <si>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</si>
  <si>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</si>
  <si>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</si>
  <si>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</si>
  <si>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</si>
  <si>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</si>
  <si>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</si>
  <si>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</si>
  <si>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</si>
  <si>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</si>
  <si>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</si>
  <si>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</si>
  <si>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</si>
  <si>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</si>
  <si>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</si>
  <si>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</si>
  <si>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</si>
  <si>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</si>
  <si>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</si>
  <si>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</si>
  <si>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</si>
  <si>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</si>
  <si>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</si>
  <si>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</si>
  <si>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</si>
  <si>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</si>
  <si>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</si>
  <si>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</si>
  <si>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</si>
  <si>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</si>
  <si>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</si>
  <si>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</si>
  <si>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</si>
  <si>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</si>
  <si>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</si>
  <si>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</si>
  <si>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</si>
  <si>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</si>
  <si>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</si>
  <si>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</si>
  <si>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</si>
  <si>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</si>
  <si>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</si>
  <si>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</si>
  <si>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</si>
  <si>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</si>
  <si>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</si>
  <si>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</si>
  <si>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</si>
  <si>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</si>
  <si>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</si>
  <si>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</si>
  <si>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</si>
  <si>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</si>
  <si>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</si>
  <si>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</si>
  <si>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</si>
  <si>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</si>
  <si>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</si>
  <si>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</si>
  <si>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</si>
  <si>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</si>
  <si>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</si>
  <si>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</si>
  <si>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</si>
  <si>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</si>
  <si>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</si>
  <si>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</si>
  <si>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</si>
  <si>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</si>
  <si>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</si>
  <si>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</si>
  <si>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</si>
  <si>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</si>
  <si>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</si>
  <si>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</si>
  <si>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</si>
  <si>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</si>
  <si>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</si>
  <si>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</si>
  <si>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</si>
  <si>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</si>
  <si>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</si>
  <si>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</si>
  <si>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</si>
  <si>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</si>
  <si>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</si>
  <si>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</si>
  <si>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</si>
  <si>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</si>
  <si>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</si>
  <si>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</si>
  <si>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</si>
  <si>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</si>
  <si>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</si>
  <si>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</si>
  <si>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</si>
  <si>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</si>
  <si>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</si>
  <si>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</si>
  <si>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</si>
  <si>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</si>
  <si>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</si>
  <si>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</si>
  <si>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</si>
  <si>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</si>
  <si>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</si>
  <si>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</si>
  <si>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</si>
  <si>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</si>
  <si>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</si>
  <si>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</si>
  <si>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</si>
  <si>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</si>
  <si>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</si>
  <si>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</si>
  <si>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</si>
  <si>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</si>
  <si>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</si>
  <si>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</si>
  <si>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</si>
  <si>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</si>
  <si>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</si>
  <si>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</si>
  <si>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</si>
  <si>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</si>
  <si>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</si>
  <si>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</si>
  <si>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</si>
  <si>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</si>
  <si>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</si>
  <si>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</si>
  <si>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</si>
  <si>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</si>
  <si>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</si>
  <si>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</si>
  <si>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</si>
  <si>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</si>
  <si>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</si>
  <si>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</si>
  <si>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</si>
  <si>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</si>
  <si>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</si>
  <si>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</si>
  <si>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</si>
  <si>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</si>
  <si>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</si>
  <si>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</si>
  <si>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</si>
  <si>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</si>
  <si>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</si>
  <si>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</si>
  <si>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</si>
  <si>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</si>
  <si>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</si>
  <si>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</si>
  <si>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</si>
  <si>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</si>
  <si>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</si>
  <si>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</si>
  <si>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</si>
  <si>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</si>
  <si>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</si>
  <si>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</si>
  <si>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</si>
  <si>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</si>
  <si>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</si>
  <si>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</si>
  <si>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</si>
  <si>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</si>
  <si>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</si>
  <si>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</si>
  <si>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</si>
  <si>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</si>
  <si>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</si>
  <si>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</si>
  <si>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</si>
  <si>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</si>
  <si>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</si>
  <si>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</si>
  <si>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</si>
  <si>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</si>
  <si>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</si>
  <si>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</si>
  <si>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</si>
  <si>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</si>
  <si>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</si>
  <si>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</si>
  <si>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</si>
  <si>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</si>
  <si>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</si>
  <si>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</si>
  <si>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</si>
  <si>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</si>
  <si>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</si>
  <si>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</si>
  <si>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</si>
  <si>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</si>
  <si>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</si>
  <si>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</si>
  <si>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</si>
  <si>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</si>
  <si>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</si>
  <si>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</si>
  <si>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</si>
  <si>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</si>
  <si>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</si>
  <si>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</si>
  <si>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</si>
  <si>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</si>
  <si>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</si>
  <si>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</si>
  <si>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</si>
  <si>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</si>
  <si>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</si>
  <si>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</si>
  <si>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</si>
  <si>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</si>
  <si>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</si>
  <si>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</si>
  <si>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</si>
  <si>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</si>
  <si>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</si>
  <si>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</si>
  <si>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</si>
  <si>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</si>
  <si>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</si>
  <si>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</si>
  <si>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</si>
  <si>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</si>
  <si>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</si>
  <si>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</si>
  <si>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</si>
  <si>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</si>
  <si>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</si>
  <si>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</si>
  <si>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</si>
  <si>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</si>
  <si>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</si>
  <si>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</si>
  <si>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</si>
  <si>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</si>
  <si>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</si>
  <si>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</si>
  <si>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</si>
  <si>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</si>
  <si>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</si>
  <si>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</si>
  <si>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</si>
  <si>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</si>
  <si>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</si>
  <si>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</si>
  <si>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</si>
  <si>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</si>
  <si>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</si>
  <si>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</si>
  <si>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</si>
  <si>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</si>
  <si>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</si>
  <si>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</si>
  <si>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</si>
  <si>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</si>
  <si>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</si>
  <si>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</si>
  <si>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</si>
  <si>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</si>
  <si>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</si>
  <si>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</si>
  <si>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</si>
  <si>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</si>
  <si>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</si>
  <si>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</si>
  <si>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</si>
  <si>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</si>
  <si>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</si>
  <si>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</si>
  <si>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</si>
  <si>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</si>
  <si>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</si>
  <si>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</si>
  <si>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</si>
  <si>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</si>
  <si>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</si>
  <si>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</si>
  <si>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</si>
  <si>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</si>
  <si>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</si>
  <si>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</si>
  <si>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</si>
  <si>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</si>
  <si>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</si>
  <si>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</si>
  <si>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</si>
  <si>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</si>
  <si>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</si>
  <si>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</si>
  <si>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</si>
  <si>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</si>
  <si>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</si>
  <si>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</si>
  <si>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</si>
  <si>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</si>
  <si>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</si>
  <si>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</si>
  <si>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</si>
  <si>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</si>
  <si>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</si>
  <si>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</si>
  <si>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</si>
  <si>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</si>
  <si>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</si>
  <si>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</si>
  <si>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</si>
  <si>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</si>
  <si>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</si>
  <si>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</si>
  <si>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</si>
  <si>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</si>
  <si>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</si>
  <si>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</si>
  <si>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</si>
  <si>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</si>
  <si>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</si>
  <si>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</si>
  <si>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</si>
  <si>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</si>
  <si>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</si>
  <si>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</si>
  <si>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</si>
  <si>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</si>
  <si>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</si>
  <si>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</si>
  <si>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</si>
  <si>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</si>
  <si>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</si>
  <si>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</si>
  <si>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</si>
  <si>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</si>
  <si>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</si>
  <si>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</si>
  <si>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</si>
  <si>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</si>
  <si>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</si>
  <si>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</si>
  <si>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</si>
  <si>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</si>
  <si>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</si>
  <si>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</si>
  <si>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</si>
  <si>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</si>
  <si>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</si>
  <si>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</si>
  <si>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</si>
  <si>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</si>
  <si>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</si>
  <si>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</si>
  <si>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</si>
  <si>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</si>
  <si>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</si>
  <si>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</si>
  <si>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</si>
  <si>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</si>
  <si>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</si>
  <si>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</si>
  <si>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</si>
  <si>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</si>
  <si>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</si>
  <si>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</si>
  <si>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</si>
  <si>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</si>
  <si>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</si>
  <si>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</si>
  <si>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</si>
  <si>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</si>
  <si>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</si>
  <si>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</si>
  <si>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</si>
  <si>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</si>
  <si>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</si>
  <si>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</si>
  <si>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</si>
  <si>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</si>
  <si>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</si>
  <si>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</si>
  <si>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</si>
  <si>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</si>
  <si>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</si>
  <si>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</si>
  <si>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</si>
  <si>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</si>
  <si>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</si>
  <si>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</si>
  <si>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</si>
  <si>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</si>
  <si>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</si>
  <si>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</si>
  <si>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</si>
  <si>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</si>
  <si>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</si>
  <si>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</si>
  <si>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</si>
  <si>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</si>
  <si>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</si>
  <si>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</si>
  <si>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</si>
  <si>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</si>
  <si>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</si>
  <si>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</si>
  <si>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</si>
  <si>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</si>
  <si>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</si>
  <si>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</si>
  <si>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</si>
  <si>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</si>
  <si>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</si>
  <si>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</si>
  <si>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</si>
  <si>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</si>
  <si>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</si>
  <si>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</si>
  <si>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</si>
  <si>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</si>
  <si>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</si>
  <si>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</si>
  <si>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</si>
  <si>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</si>
  <si>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</si>
  <si>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</si>
  <si>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</si>
  <si>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</si>
  <si>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</si>
  <si>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</si>
  <si>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</si>
  <si>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</si>
  <si>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</si>
  <si>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</si>
  <si>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</si>
  <si>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</si>
  <si>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</si>
  <si>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</si>
  <si>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</si>
  <si>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</si>
  <si>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</si>
  <si>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</si>
  <si>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</si>
  <si>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</si>
  <si>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</si>
  <si>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</si>
  <si>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</si>
  <si>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</si>
  <si>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</si>
  <si>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</si>
  <si>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</si>
  <si>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</si>
  <si>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</si>
  <si>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</si>
  <si>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</si>
  <si>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</si>
  <si>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</si>
  <si>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</si>
  <si>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</si>
  <si>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</si>
  <si>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</si>
  <si>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</si>
  <si>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</si>
  <si>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</si>
  <si>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</si>
  <si>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</si>
  <si>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</si>
  <si>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</si>
  <si>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</si>
  <si>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</si>
  <si>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</si>
  <si>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</si>
  <si>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</si>
  <si>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</si>
  <si>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</si>
  <si>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</si>
  <si>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</si>
  <si>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</si>
  <si>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</si>
  <si>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</si>
  <si>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</si>
  <si>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</si>
  <si>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</si>
  <si>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</si>
  <si>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</si>
  <si>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</si>
  <si>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</si>
  <si>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</si>
  <si>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</si>
  <si>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</si>
  <si>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</si>
  <si>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</si>
  <si>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</si>
  <si>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</si>
  <si>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</si>
  <si>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</si>
  <si>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</si>
  <si>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</si>
  <si>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</si>
  <si>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</si>
  <si>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</si>
  <si>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</si>
  <si>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</si>
  <si>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</si>
  <si>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</si>
  <si>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</si>
  <si>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</si>
  <si>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</si>
  <si>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</si>
  <si>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</si>
  <si>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</si>
  <si>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</si>
  <si>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</si>
  <si>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</si>
  <si>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</si>
  <si>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</si>
  <si>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</si>
  <si>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</si>
  <si>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</si>
  <si>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</si>
  <si>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</si>
  <si>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</si>
  <si>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</si>
  <si>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</si>
  <si>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</si>
  <si>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</si>
  <si>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</si>
  <si>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</si>
  <si>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</si>
  <si>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</si>
  <si>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</si>
  <si>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</si>
  <si>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</si>
  <si>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</si>
  <si>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</si>
  <si>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</si>
  <si>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</si>
  <si>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</si>
  <si>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</si>
  <si>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</si>
  <si>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</si>
  <si>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</si>
  <si>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</si>
  <si>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</si>
  <si>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</si>
  <si>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</si>
  <si>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</si>
  <si>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</si>
  <si>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</si>
  <si>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</si>
  <si>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</si>
  <si>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</si>
  <si>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</si>
  <si>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</si>
  <si>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</si>
  <si>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</si>
  <si>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</si>
  <si>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</si>
  <si>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</si>
  <si>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</si>
  <si>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</si>
  <si>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</si>
  <si>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</si>
  <si>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</si>
  <si>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</si>
  <si>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</si>
  <si>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</si>
  <si>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</si>
  <si>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</si>
  <si>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</si>
  <si>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</si>
  <si>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</si>
  <si>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</si>
  <si>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</si>
  <si>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</si>
  <si>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</si>
  <si>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</si>
  <si>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</si>
  <si>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</si>
  <si>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</si>
  <si>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</si>
  <si>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</si>
  <si>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</si>
  <si>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</si>
  <si>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</si>
  <si>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</si>
  <si>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</si>
  <si>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</si>
  <si>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</si>
  <si>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</si>
  <si>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</si>
  <si>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</si>
  <si>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</si>
  <si>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</si>
  <si>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</si>
  <si>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</si>
  <si>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</si>
  <si>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</si>
  <si>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</si>
  <si>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</si>
  <si>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</si>
  <si>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</si>
  <si>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</si>
  <si>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</si>
  <si>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</si>
  <si>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</si>
  <si>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</si>
  <si>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</si>
  <si>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</si>
  <si>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</si>
  <si>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</si>
  <si>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</si>
  <si>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</si>
  <si>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</si>
  <si>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</si>
  <si>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</si>
  <si>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</si>
  <si>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</si>
  <si>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</si>
  <si>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</si>
  <si>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</si>
  <si>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</si>
  <si>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</si>
  <si>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</si>
  <si>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</si>
  <si>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</si>
  <si>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</si>
  <si>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</si>
  <si>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</si>
  <si>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</si>
  <si>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</si>
  <si>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</si>
  <si>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</si>
  <si>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</si>
  <si>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</si>
  <si>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</si>
  <si>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</si>
  <si>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</si>
  <si>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</si>
  <si>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</si>
  <si>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</si>
  <si>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</si>
  <si>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</si>
  <si>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</si>
  <si>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</si>
  <si>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</si>
  <si>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</si>
  <si>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</si>
  <si>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</si>
  <si>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</si>
  <si>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</si>
  <si>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</si>
  <si>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</si>
  <si>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</si>
  <si>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</si>
  <si>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</si>
  <si>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</si>
  <si>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</si>
  <si>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</si>
  <si>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</si>
  <si>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</si>
  <si>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</si>
  <si>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</si>
  <si>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</si>
  <si>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</si>
  <si>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</si>
  <si>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</si>
  <si>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</si>
  <si>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</si>
  <si>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</si>
  <si>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</si>
  <si>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</si>
  <si>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</si>
  <si>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</si>
  <si>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</si>
  <si>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</si>
  <si>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</si>
  <si>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</si>
  <si>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</si>
  <si>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</si>
  <si>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</si>
  <si>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</si>
  <si>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</si>
  <si>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</si>
  <si>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</si>
  <si>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</si>
  <si>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</si>
  <si>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</si>
  <si>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</si>
  <si>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</si>
  <si>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</si>
  <si>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</si>
  <si>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</si>
  <si>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</si>
  <si>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</si>
  <si>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</si>
  <si>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</si>
  <si>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</si>
  <si>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</si>
  <si>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</si>
  <si>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</si>
  <si>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</si>
  <si>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</si>
  <si>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</si>
  <si>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</si>
  <si>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</si>
  <si>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</si>
  <si>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</si>
  <si>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</si>
  <si>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</si>
  <si>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</si>
  <si>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</si>
  <si>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</si>
  <si>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</si>
  <si>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</si>
  <si>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</si>
  <si>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</si>
  <si>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</si>
  <si>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</si>
  <si>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</si>
  <si>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</si>
  <si>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</si>
  <si>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</si>
  <si>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</si>
  <si>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</si>
  <si>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</si>
  <si>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</si>
  <si>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</si>
  <si>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</si>
  <si>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</si>
  <si>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</si>
  <si>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</si>
  <si>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</si>
  <si>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</si>
  <si>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</si>
  <si>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</si>
  <si>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</si>
  <si>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</si>
  <si>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</si>
  <si>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</si>
  <si>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</si>
  <si>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</si>
  <si>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</si>
  <si>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</si>
  <si>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</si>
  <si>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</si>
  <si>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</si>
  <si>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</si>
  <si>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</si>
  <si>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</si>
  <si>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</si>
  <si>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</si>
  <si>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</si>
  <si>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</si>
  <si>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</si>
  <si>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</si>
  <si>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</si>
  <si>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</si>
  <si>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</si>
  <si>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</si>
  <si>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</si>
  <si>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</si>
  <si>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</si>
  <si>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</si>
  <si>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</si>
  <si>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</si>
  <si>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</si>
  <si>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</si>
  <si>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</si>
  <si>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</si>
  <si>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</si>
  <si>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</si>
  <si>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</si>
  <si>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</si>
  <si>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</si>
  <si>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</si>
  <si>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</si>
  <si>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</si>
  <si>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</si>
  <si>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</si>
  <si>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</si>
  <si>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</si>
  <si>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</si>
  <si>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</si>
  <si>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</si>
  <si>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</si>
  <si>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</si>
  <si>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</si>
  <si>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</si>
  <si>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</si>
  <si>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</si>
  <si>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</si>
  <si>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</si>
  <si>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</si>
  <si>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</si>
  <si>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</si>
  <si>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</si>
  <si>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</si>
  <si>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</si>
  <si>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</si>
  <si>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</si>
  <si>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</si>
  <si>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</si>
  <si>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</si>
  <si>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</si>
  <si>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</si>
  <si>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</si>
  <si>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</si>
  <si>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</si>
  <si>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</si>
  <si>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</si>
  <si>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</si>
  <si>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</si>
  <si>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</si>
  <si>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</si>
  <si>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</si>
  <si>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</si>
  <si>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</si>
  <si>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</si>
  <si>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</si>
  <si>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</si>
  <si>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</si>
  <si>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</si>
  <si>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</si>
  <si>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</si>
  <si>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</si>
  <si>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</si>
  <si>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</si>
  <si>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</si>
  <si>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</si>
  <si>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</si>
  <si>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</si>
  <si>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</si>
  <si>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</si>
  <si>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</si>
  <si>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</si>
  <si>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</si>
  <si>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</si>
  <si>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</si>
  <si>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</si>
  <si>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</si>
  <si>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</si>
  <si>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</si>
  <si>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</si>
  <si>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</si>
  <si>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</si>
  <si>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</si>
  <si>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</si>
  <si>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</si>
  <si>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</si>
  <si>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</si>
  <si>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</si>
  <si>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</si>
  <si>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</si>
  <si>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</si>
  <si>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</si>
  <si>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</si>
  <si>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</si>
  <si>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</si>
  <si>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</si>
  <si>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</si>
  <si>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</si>
  <si>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</si>
  <si>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</si>
  <si>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</si>
  <si>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</si>
  <si>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</si>
  <si>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</si>
  <si>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</si>
  <si>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</si>
  <si>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</si>
  <si>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</si>
  <si>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</si>
  <si>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</si>
  <si>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</si>
  <si>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</si>
  <si>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</si>
  <si>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</si>
  <si>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</si>
  <si>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</si>
  <si>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</si>
  <si>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</si>
  <si>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</si>
  <si>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</si>
  <si>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</si>
  <si>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</si>
  <si>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</si>
  <si>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</si>
  <si>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</si>
  <si>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</si>
  <si>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</si>
  <si>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</si>
  <si>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</si>
  <si>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</si>
  <si>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</si>
  <si>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</si>
  <si>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</si>
  <si>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</si>
  <si>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</si>
  <si>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</si>
  <si>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</si>
  <si>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</si>
  <si>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</si>
  <si>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</si>
  <si>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</si>
  <si>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</si>
  <si>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</si>
  <si>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</si>
  <si>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</si>
  <si>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</si>
  <si>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</si>
  <si>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</si>
  <si>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</si>
  <si>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</si>
  <si>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</si>
  <si>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</si>
  <si>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</si>
  <si>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</si>
  <si>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</si>
  <si>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</si>
  <si>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</si>
  <si>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</si>
  <si>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</si>
  <si>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</si>
  <si>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</si>
  <si>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</si>
  <si>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</si>
  <si>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</si>
  <si>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</si>
  <si>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</si>
  <si>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</si>
  <si>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</si>
  <si>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</si>
  <si>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</si>
  <si>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</si>
  <si>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</si>
  <si>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</si>
  <si>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</si>
  <si>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</si>
  <si>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</si>
  <si>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</si>
  <si>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</si>
  <si>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</si>
  <si>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</si>
  <si>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</si>
  <si>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</si>
  <si>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</si>
  <si>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</si>
  <si>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</si>
  <si>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</si>
  <si>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</si>
  <si>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</si>
  <si>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</si>
  <si>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</si>
  <si>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</si>
  <si>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</si>
  <si>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</si>
  <si>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</si>
  <si>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</si>
  <si>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</si>
  <si>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</si>
  <si>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</si>
  <si>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</si>
  <si>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</si>
  <si>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</si>
  <si>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</si>
  <si>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</si>
  <si>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</si>
  <si>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</si>
  <si>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</si>
  <si>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</si>
  <si>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</si>
  <si>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</si>
  <si>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</si>
  <si>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</si>
  <si>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</si>
  <si>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</si>
  <si>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</si>
  <si>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</si>
  <si>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</si>
  <si>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</si>
  <si>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</si>
  <si>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</si>
  <si>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</si>
  <si>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</si>
  <si>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</si>
  <si>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</si>
  <si>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</si>
  <si>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</si>
  <si>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</si>
  <si>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</si>
  <si>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</si>
  <si>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</si>
  <si>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</si>
  <si>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</si>
  <si>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</si>
  <si>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</si>
  <si>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</si>
  <si>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</si>
  <si>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</si>
  <si>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</si>
  <si>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</si>
  <si>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</si>
  <si>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</si>
  <si>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</si>
  <si>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</si>
  <si>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</si>
  <si>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</si>
  <si>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</si>
  <si>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</si>
  <si>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</si>
  <si>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</si>
  <si>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</si>
  <si>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</si>
  <si>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</si>
  <si>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</si>
  <si>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</si>
  <si>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</si>
  <si>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</si>
  <si>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</si>
  <si>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</si>
  <si>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</si>
  <si>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</si>
  <si>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</si>
  <si>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</si>
  <si>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</si>
  <si>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</si>
  <si>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</si>
  <si>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</si>
  <si>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</si>
  <si>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</si>
  <si>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</si>
  <si>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</si>
  <si>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</si>
  <si>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</si>
  <si>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</si>
  <si>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</si>
  <si>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</si>
  <si>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</si>
  <si>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</si>
  <si>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</si>
  <si>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</si>
  <si>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</si>
  <si>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</si>
  <si>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</si>
  <si>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</si>
  <si>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</si>
  <si>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</si>
  <si>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</si>
  <si>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</si>
  <si>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</si>
  <si>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</si>
  <si>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</si>
  <si>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</si>
  <si>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</si>
  <si>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</si>
  <si>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</si>
  <si>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</si>
  <si>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</si>
  <si>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</si>
  <si>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</si>
  <si>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</si>
  <si>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</si>
  <si>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</si>
  <si>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</si>
  <si>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</si>
  <si>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</si>
  <si>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</si>
  <si>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</si>
  <si>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</si>
  <si>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</si>
  <si>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</si>
  <si>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</si>
  <si>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</si>
  <si>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</si>
  <si>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</si>
  <si>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</si>
  <si>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</si>
  <si>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</si>
  <si>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</si>
  <si>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</si>
  <si>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</si>
  <si>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</si>
  <si>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</si>
  <si>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</si>
  <si>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</si>
  <si>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</si>
  <si>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</si>
  <si>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</si>
  <si>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</si>
  <si>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</si>
  <si>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</si>
  <si>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</si>
  <si>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</si>
  <si>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</si>
  <si>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</si>
  <si>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</si>
  <si>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</si>
  <si>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</si>
  <si>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</si>
  <si>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</si>
  <si>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</si>
  <si>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</si>
  <si>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</si>
  <si>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</si>
  <si>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</si>
  <si>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</si>
  <si>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</si>
  <si>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</si>
  <si>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</si>
  <si>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</si>
  <si>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</si>
  <si>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</si>
  <si>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</si>
  <si>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</si>
  <si>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</si>
  <si>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</si>
  <si>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</si>
  <si>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</si>
  <si>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</si>
  <si>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</si>
  <si>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</si>
  <si>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</si>
  <si>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</si>
  <si>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</si>
  <si>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</si>
  <si>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</si>
  <si>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</si>
  <si>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</si>
  <si>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</si>
  <si>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</si>
  <si>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</si>
  <si>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</si>
  <si>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</si>
  <si>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</si>
  <si>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</si>
  <si>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</si>
  <si>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</si>
  <si>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</si>
  <si>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</si>
  <si>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</si>
  <si>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</si>
  <si>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</si>
  <si>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</si>
  <si>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</si>
  <si>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</si>
  <si>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</si>
  <si>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</si>
  <si>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</si>
  <si>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</si>
  <si>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</si>
  <si>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</si>
  <si>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</si>
  <si>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</si>
  <si>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</si>
  <si>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</si>
  <si>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</si>
  <si>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</si>
  <si>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</si>
  <si>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</si>
  <si>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</si>
  <si>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</si>
  <si>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</si>
  <si>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</si>
  <si>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</si>
  <si>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</si>
  <si>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</si>
  <si>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</si>
  <si>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</si>
  <si>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</si>
  <si>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</si>
  <si>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</si>
  <si>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</si>
  <si>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</si>
  <si>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</si>
  <si>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</si>
  <si>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</si>
  <si>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</si>
  <si>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</si>
  <si>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</si>
  <si>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</si>
  <si>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</si>
  <si>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</si>
  <si>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</si>
  <si>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</si>
  <si>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</si>
  <si>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</si>
  <si>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</si>
  <si>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</si>
  <si>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</si>
  <si>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</si>
  <si>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</si>
  <si>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</si>
  <si>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</si>
  <si>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</si>
  <si>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</si>
  <si>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</si>
  <si>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</si>
  <si>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</si>
  <si>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</si>
  <si>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</si>
  <si>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</si>
  <si>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</si>
  <si>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</si>
  <si>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</si>
  <si>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</si>
  <si>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</si>
  <si>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</si>
  <si>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</si>
  <si>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</si>
  <si>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</si>
  <si>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</si>
  <si>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</si>
  <si>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</si>
  <si>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</si>
  <si>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</si>
  <si>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</si>
  <si>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</si>
  <si>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</si>
  <si>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</si>
  <si>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</si>
  <si>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</si>
  <si>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</si>
  <si>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</si>
  <si>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</si>
  <si>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</si>
  <si>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</si>
  <si>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</si>
  <si>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</si>
  <si>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</si>
  <si>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</si>
  <si>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</si>
  <si>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</si>
  <si>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</si>
  <si>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</si>
  <si>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</si>
  <si>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</si>
  <si>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</si>
  <si>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</si>
  <si>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</si>
  <si>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</si>
  <si>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</si>
  <si>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</si>
  <si>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</si>
  <si>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</si>
  <si>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</si>
  <si>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</si>
  <si>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</si>
  <si>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</si>
  <si>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</si>
  <si>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</si>
  <si>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</si>
  <si>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</si>
  <si>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</si>
  <si>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</si>
  <si>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</si>
  <si>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</si>
  <si>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</si>
  <si>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</si>
  <si>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</si>
  <si>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</si>
  <si>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</si>
  <si>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</si>
  <si>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</si>
  <si>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</si>
  <si>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</si>
  <si>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</si>
  <si>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</si>
  <si>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</si>
  <si>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</si>
  <si>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</si>
  <si>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</si>
  <si>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</si>
  <si>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</si>
  <si>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</si>
  <si>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</si>
  <si>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</si>
  <si>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</si>
  <si>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</si>
  <si>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</si>
  <si>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</si>
  <si>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</si>
  <si>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</si>
  <si>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</si>
  <si>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</si>
  <si>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</si>
  <si>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</si>
  <si>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</si>
  <si>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</si>
  <si>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</si>
  <si>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</si>
  <si>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</si>
  <si>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</si>
  <si>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</si>
  <si>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</si>
  <si>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</si>
  <si>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</si>
  <si>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</si>
  <si>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</si>
  <si>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</si>
  <si>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</si>
  <si>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</si>
  <si>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</si>
  <si>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</si>
  <si>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</si>
  <si>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</si>
  <si>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</si>
  <si>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</si>
  <si>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</si>
  <si>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</si>
  <si>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</si>
  <si>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</si>
  <si>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</si>
  <si>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</si>
  <si>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</si>
  <si>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</si>
  <si>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</si>
  <si>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</si>
  <si>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</si>
  <si>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</si>
  <si>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</si>
  <si>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</si>
  <si>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</si>
  <si>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</si>
  <si>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</si>
  <si>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</si>
  <si>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</si>
  <si>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</si>
  <si>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</si>
  <si>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</si>
  <si>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</si>
  <si>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</si>
  <si>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</si>
  <si>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</si>
  <si>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</si>
  <si>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</si>
  <si>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</si>
  <si>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</si>
  <si>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</si>
  <si>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</si>
  <si>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</si>
  <si>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</si>
  <si>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</si>
  <si>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</si>
  <si>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</si>
  <si>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</si>
  <si>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</si>
  <si>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</si>
  <si>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</si>
  <si>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</si>
  <si>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</si>
  <si>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</si>
  <si>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</si>
  <si>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</si>
  <si>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</si>
  <si>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</si>
  <si>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</si>
  <si>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</si>
  <si>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</si>
  <si>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</si>
  <si>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</si>
  <si>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</si>
  <si>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</si>
  <si>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</si>
  <si>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</si>
  <si>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</si>
  <si>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</si>
  <si>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</si>
  <si>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</si>
  <si>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</si>
  <si>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</si>
  <si>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</si>
  <si>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</si>
  <si>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</si>
  <si>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</si>
  <si>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</si>
  <si>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</si>
  <si>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</si>
  <si>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</si>
  <si>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</si>
  <si>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</si>
  <si>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</si>
  <si>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</si>
  <si>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</si>
  <si>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</si>
  <si>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</si>
  <si>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</si>
  <si>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</si>
  <si>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</si>
  <si>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</si>
  <si>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</si>
  <si>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</si>
  <si>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</si>
  <si>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</si>
  <si>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</si>
  <si>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</si>
  <si>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</si>
  <si>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</si>
  <si>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</si>
  <si>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</si>
  <si>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</si>
  <si>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</si>
  <si>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</si>
  <si>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</si>
  <si>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</si>
  <si>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</si>
  <si>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</si>
  <si>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</si>
  <si>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</si>
  <si>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</si>
  <si>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</si>
  <si>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</si>
  <si>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</si>
  <si>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</si>
  <si>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</si>
  <si>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</si>
  <si>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</si>
  <si>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</si>
  <si>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</si>
  <si>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</si>
  <si>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</si>
  <si>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</si>
  <si>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</si>
  <si>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</si>
  <si>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</si>
  <si>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</si>
  <si>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</si>
  <si>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</si>
  <si>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</si>
  <si>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</si>
  <si>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</si>
  <si>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</si>
  <si>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</si>
  <si>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</si>
  <si>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</si>
  <si>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</si>
  <si>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</si>
  <si>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</si>
  <si>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</si>
  <si>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</si>
  <si>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</si>
  <si>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</si>
  <si>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</si>
  <si>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</si>
  <si>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</si>
  <si>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</si>
  <si>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</si>
  <si>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</si>
  <si>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</si>
  <si>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</si>
  <si>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</si>
  <si>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</si>
  <si>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</si>
  <si>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</si>
  <si>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</si>
  <si>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</si>
  <si>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</si>
  <si>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</si>
  <si>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</si>
  <si>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</si>
  <si>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</si>
  <si>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</si>
  <si>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</si>
  <si>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</si>
  <si>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</si>
  <si>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</si>
  <si>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</si>
  <si>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</si>
  <si>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</si>
  <si>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</si>
  <si>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</si>
  <si>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</si>
  <si>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</si>
  <si>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</si>
  <si>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</si>
  <si>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</si>
  <si>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</si>
  <si>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</si>
  <si>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</si>
  <si>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</si>
  <si>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</si>
  <si>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</si>
  <si>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</si>
  <si>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</si>
  <si>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</si>
  <si>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</si>
  <si>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</si>
  <si>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</si>
  <si>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</si>
  <si>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</si>
  <si>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</si>
  <si>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</si>
  <si>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</si>
  <si>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</si>
  <si>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</si>
  <si>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</si>
  <si>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</si>
  <si>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</si>
  <si>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</si>
  <si>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</si>
  <si>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</si>
  <si>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</si>
  <si>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</si>
  <si>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</si>
  <si>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</si>
  <si>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</si>
  <si>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</si>
  <si>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</si>
  <si>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</si>
  <si>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</si>
  <si>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</si>
  <si>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</si>
  <si>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</si>
  <si>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</si>
  <si>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</si>
  <si>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</si>
  <si>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</si>
  <si>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</si>
  <si>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</si>
  <si>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</si>
  <si>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</si>
  <si>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</si>
  <si>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</si>
  <si>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</si>
  <si>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</si>
  <si>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</si>
  <si>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</si>
  <si>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</si>
  <si>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</si>
  <si>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</si>
  <si>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</si>
  <si>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</si>
  <si>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</si>
  <si>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</si>
  <si>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</si>
  <si>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</si>
  <si>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</si>
  <si>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</si>
  <si>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</si>
  <si>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</si>
  <si>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</si>
  <si>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</si>
  <si>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</si>
  <si>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</si>
  <si>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</si>
  <si>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</si>
  <si>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</si>
  <si>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</si>
  <si>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</si>
  <si>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</si>
  <si>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</si>
  <si>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</si>
  <si>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</si>
  <si>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</si>
  <si>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</si>
  <si>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</si>
  <si>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</si>
  <si>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</si>
  <si>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</si>
  <si>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</si>
  <si>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</si>
  <si>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</si>
  <si>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</si>
  <si>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</si>
  <si>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</si>
  <si>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</si>
  <si>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</si>
  <si>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</si>
  <si>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</si>
  <si>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</si>
  <si>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</si>
  <si>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</si>
  <si>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</si>
  <si>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</si>
  <si>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</si>
  <si>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</si>
  <si>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</si>
  <si>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</si>
  <si>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</si>
  <si>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</si>
  <si>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</si>
  <si>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</si>
  <si>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</si>
  <si>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</si>
  <si>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</si>
  <si>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</si>
  <si>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</si>
  <si>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</si>
  <si>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</si>
  <si>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</si>
  <si>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</si>
  <si>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</si>
  <si>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</si>
  <si>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</si>
  <si>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</si>
  <si>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</si>
  <si>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</si>
  <si>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</si>
  <si>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</si>
  <si>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</si>
  <si>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</si>
  <si>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</si>
  <si>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</si>
  <si>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</si>
  <si>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</si>
  <si>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</si>
  <si>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</si>
  <si>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</si>
  <si>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</si>
  <si>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</si>
  <si>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</si>
  <si>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</si>
  <si>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</si>
  <si>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</si>
  <si>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</si>
  <si>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</si>
  <si>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</si>
  <si>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</si>
  <si>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</si>
  <si>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</si>
  <si>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</si>
  <si>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</si>
  <si>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</si>
  <si>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</si>
  <si>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</si>
  <si>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</si>
  <si>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</si>
  <si>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</si>
  <si>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</si>
  <si>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</si>
  <si>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</si>
  <si>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</si>
  <si>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</si>
  <si>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</si>
  <si>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</si>
  <si>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</si>
  <si>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</si>
  <si>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</si>
  <si>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</si>
  <si>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</si>
  <si>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</si>
  <si>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</si>
  <si>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</si>
  <si>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</si>
  <si>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</si>
  <si>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</si>
  <si>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</si>
  <si>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</si>
  <si>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</si>
  <si>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</si>
  <si>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</si>
  <si>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</si>
  <si>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</si>
  <si>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</si>
  <si>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</si>
  <si>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</si>
  <si>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</si>
  <si>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</si>
  <si>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</si>
  <si>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</si>
  <si>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</si>
  <si>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</si>
  <si>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</si>
  <si>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</si>
  <si>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</si>
  <si>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</si>
  <si>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</si>
  <si>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</si>
  <si>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</si>
  <si>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</si>
  <si>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</si>
  <si>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</si>
  <si>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</si>
  <si>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</si>
  <si>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</si>
  <si>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</si>
  <si>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</si>
  <si>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</si>
  <si>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</si>
  <si>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</si>
  <si>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</si>
  <si>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</si>
  <si>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</si>
  <si>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</si>
  <si>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</si>
  <si>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</si>
  <si>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</si>
  <si>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</si>
  <si>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</si>
  <si>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</si>
  <si>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</si>
  <si>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</si>
  <si>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</si>
  <si>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</si>
  <si>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</si>
  <si>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</si>
  <si>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</si>
  <si>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</si>
  <si>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</si>
  <si>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</si>
  <si>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</si>
  <si>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</si>
  <si>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</si>
  <si>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</si>
  <si>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</si>
  <si>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</si>
  <si>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</si>
  <si>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</si>
  <si>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</si>
  <si>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</si>
  <si>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</si>
  <si>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</si>
  <si>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</si>
  <si>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</si>
  <si>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</si>
  <si>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</si>
  <si>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</si>
  <si>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</si>
  <si>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</si>
  <si>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</si>
  <si>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</si>
  <si>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</si>
  <si>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</si>
  <si>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</si>
  <si>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</si>
  <si>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</si>
  <si>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</si>
  <si>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</si>
  <si>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</si>
  <si>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</si>
  <si>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</si>
  <si>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</si>
  <si>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</si>
  <si>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</si>
  <si>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</si>
  <si>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</si>
  <si>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</si>
  <si>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</si>
  <si>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</si>
  <si>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</si>
  <si>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</si>
  <si>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</si>
  <si>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</si>
  <si>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</si>
  <si>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</si>
  <si>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</si>
  <si>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</si>
  <si>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</si>
  <si>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</si>
  <si>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</si>
  <si>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</si>
  <si>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</si>
  <si>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</si>
  <si>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</si>
  <si>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</si>
  <si>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</si>
  <si>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</si>
  <si>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</si>
  <si>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</si>
  <si>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</si>
  <si>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</si>
  <si>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</si>
  <si>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</si>
  <si>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</si>
  <si>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</si>
  <si>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</si>
  <si>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</si>
  <si>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</si>
  <si>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</si>
  <si>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</si>
  <si>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</si>
  <si>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</si>
  <si>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</si>
  <si>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</si>
  <si>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</si>
  <si>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</si>
  <si>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</si>
  <si>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</si>
  <si>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</si>
  <si>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</si>
  <si>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</si>
  <si>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</si>
  <si>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</si>
  <si>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</si>
  <si>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</si>
  <si>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</si>
  <si>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</si>
  <si>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</si>
  <si>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</si>
  <si>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</si>
  <si>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</si>
  <si>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</si>
  <si>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</si>
  <si>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</si>
  <si>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</si>
  <si>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</si>
  <si>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</si>
  <si>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</si>
  <si>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</si>
  <si>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</si>
  <si>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</si>
  <si>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</si>
  <si>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</si>
  <si>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</si>
  <si>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</si>
  <si>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</si>
  <si>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</si>
  <si>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</si>
  <si>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</si>
  <si>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</si>
  <si>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</si>
  <si>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</si>
  <si>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</si>
  <si>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</si>
  <si>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</si>
  <si>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</si>
  <si>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</si>
  <si>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</si>
  <si>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</si>
  <si>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</si>
  <si>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</si>
  <si>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</si>
  <si>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</si>
  <si>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</si>
  <si>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</si>
  <si>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</si>
  <si>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</si>
  <si>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</si>
  <si>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</si>
  <si>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</si>
  <si>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</si>
  <si>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</si>
  <si>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</si>
  <si>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</si>
  <si>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</si>
  <si>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</si>
  <si>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</si>
  <si>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</si>
  <si>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</si>
  <si>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</si>
  <si>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</si>
  <si>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</si>
  <si>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</si>
  <si>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</si>
  <si>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</si>
  <si>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</si>
  <si>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</si>
  <si>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</si>
  <si>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</si>
  <si>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</si>
  <si>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</si>
  <si>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</si>
  <si>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</si>
  <si>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</si>
  <si>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</si>
  <si>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</si>
  <si>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</si>
  <si>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</si>
  <si>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</si>
  <si>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</si>
  <si>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</si>
  <si>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</si>
  <si>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</si>
  <si>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</si>
  <si>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</si>
  <si>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</si>
  <si>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</si>
  <si>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</si>
  <si>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</si>
  <si>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</si>
  <si>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</si>
  <si>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</si>
  <si>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</si>
  <si>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</si>
  <si>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</si>
  <si>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</si>
  <si>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</si>
  <si>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</si>
  <si>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</si>
  <si>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</si>
  <si>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</si>
  <si>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</si>
  <si>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</si>
  <si>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</si>
  <si>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</si>
  <si>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</si>
  <si>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</si>
  <si>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</si>
  <si>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</si>
  <si>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</si>
  <si>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</si>
  <si>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</si>
  <si>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</si>
  <si>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</si>
  <si>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</si>
  <si>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</si>
  <si>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</si>
  <si>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</si>
  <si>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</si>
  <si>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</si>
  <si>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</si>
  <si>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</si>
  <si>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</si>
  <si>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</si>
  <si>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</si>
  <si>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</si>
  <si>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</si>
  <si>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</si>
  <si>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</si>
  <si>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</si>
  <si>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</si>
  <si>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</si>
  <si>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</si>
  <si>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</si>
  <si>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</si>
  <si>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</si>
  <si>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</si>
  <si>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</si>
  <si>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</si>
  <si>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</si>
  <si>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</si>
  <si>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</si>
  <si>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</si>
  <si>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</si>
  <si>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</si>
  <si>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</si>
  <si>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</si>
  <si>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</si>
  <si>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</si>
  <si>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</si>
  <si>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</si>
  <si>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</si>
  <si>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</si>
  <si>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</si>
  <si>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</si>
  <si>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</si>
  <si>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</si>
  <si>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</si>
  <si>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</si>
  <si>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</si>
  <si>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</si>
  <si>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</si>
  <si>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</si>
  <si>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</si>
  <si>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</si>
  <si>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</si>
  <si>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</si>
  <si>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</si>
  <si>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</si>
  <si>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</si>
  <si>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</si>
  <si>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</si>
  <si>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</si>
  <si>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</si>
  <si>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</si>
  <si>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</si>
  <si>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</si>
  <si>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</si>
  <si>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</si>
  <si>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</si>
  <si>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</si>
  <si>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</si>
  <si>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</si>
  <si>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</si>
  <si>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</si>
  <si>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</si>
  <si>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</si>
  <si>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</si>
  <si>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</si>
  <si>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</si>
  <si>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</si>
  <si>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</si>
  <si>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</si>
  <si>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</si>
  <si>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</si>
  <si>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</si>
  <si>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</si>
  <si>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</si>
  <si>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</si>
  <si>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</si>
  <si>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</si>
  <si>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</si>
  <si>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</si>
  <si>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</si>
  <si>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</si>
  <si>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</si>
  <si>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</si>
  <si>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</si>
  <si>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</si>
  <si>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</si>
  <si>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</si>
  <si>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</si>
  <si>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</si>
  <si>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</si>
  <si>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</si>
  <si>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</si>
  <si>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</si>
  <si>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</si>
  <si>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</si>
  <si>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</si>
  <si>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</si>
  <si>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</si>
  <si>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</si>
  <si>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</si>
  <si>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</si>
  <si>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</si>
  <si>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</si>
  <si>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</si>
  <si>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</si>
  <si>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</si>
  <si>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</si>
  <si>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</si>
  <si>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</si>
  <si>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</si>
  <si>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</si>
  <si>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</si>
  <si>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</si>
  <si>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</si>
  <si>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</si>
  <si>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</si>
  <si>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</si>
  <si>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</si>
  <si>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</si>
  <si>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</si>
  <si>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</si>
  <si>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</si>
  <si>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</si>
  <si>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</si>
  <si>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</si>
  <si>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</si>
  <si>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</si>
  <si>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</si>
  <si>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</si>
  <si>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</si>
  <si>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</si>
  <si>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</si>
  <si>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</si>
  <si>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</si>
  <si>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</si>
  <si>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</si>
  <si>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</si>
  <si>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</si>
  <si>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</si>
  <si>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</si>
  <si>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</si>
  <si>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</si>
  <si>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</si>
  <si>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</si>
  <si>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</si>
  <si>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</si>
  <si>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</si>
  <si>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</si>
  <si>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</si>
  <si>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</si>
  <si>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</si>
  <si>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</si>
  <si>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</si>
  <si>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</si>
  <si>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</si>
  <si>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</si>
  <si>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</si>
  <si>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</si>
  <si>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</si>
  <si>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</si>
  <si>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</si>
  <si>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</si>
  <si>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</si>
  <si>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</si>
  <si>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</si>
  <si>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</si>
  <si>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</si>
  <si>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</si>
  <si>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</si>
  <si>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</si>
  <si>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</si>
  <si>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</si>
  <si>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</si>
  <si>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</si>
  <si>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</si>
  <si>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</si>
  <si>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</si>
  <si>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</si>
  <si>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</si>
  <si>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</si>
  <si>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</si>
  <si>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</si>
  <si>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</si>
  <si>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</si>
  <si>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</si>
  <si>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</si>
  <si>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</si>
  <si>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</si>
  <si>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</si>
  <si>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</si>
  <si>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</si>
  <si>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</si>
  <si>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</si>
  <si>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</si>
  <si>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</si>
  <si>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</si>
  <si>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</si>
  <si>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</si>
  <si>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</si>
  <si>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</si>
  <si>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</si>
  <si>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</si>
  <si>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</si>
  <si>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</si>
  <si>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</si>
  <si>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</si>
  <si>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</si>
  <si>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</si>
  <si>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</si>
  <si>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</si>
  <si>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</si>
  <si>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</si>
  <si>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</si>
  <si>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</si>
  <si>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</si>
  <si>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</si>
  <si>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</si>
  <si>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</si>
  <si>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</si>
  <si>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</si>
  <si>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</si>
  <si>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</si>
  <si>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</si>
  <si>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</si>
  <si>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</si>
  <si>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</si>
  <si>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</si>
  <si>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</si>
  <si>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</si>
  <si>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</si>
  <si>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</si>
  <si>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</si>
  <si>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</si>
  <si>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</si>
  <si>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</si>
  <si>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</si>
  <si>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</si>
  <si>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</si>
  <si>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</si>
  <si>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</si>
  <si>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</si>
  <si>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</si>
  <si>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</si>
  <si>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</si>
  <si>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</si>
  <si>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</si>
  <si>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</si>
  <si>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</si>
  <si>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</si>
  <si>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</si>
  <si>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</si>
  <si>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</si>
  <si>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</si>
  <si>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</si>
  <si>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</si>
  <si>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</si>
  <si>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</si>
  <si>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</si>
  <si>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</si>
  <si>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</si>
  <si>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</si>
  <si>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</si>
  <si>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</si>
  <si>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</si>
  <si>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</si>
  <si>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</si>
  <si>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</si>
  <si>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</si>
  <si>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</si>
  <si>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</si>
  <si>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</si>
  <si>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</si>
  <si>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</si>
  <si>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</si>
  <si>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</si>
  <si>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</si>
  <si>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</si>
  <si>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</si>
  <si>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</si>
  <si>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</si>
  <si>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</si>
  <si>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</si>
  <si>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</si>
  <si>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</si>
  <si>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</si>
  <si>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</si>
  <si>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</si>
  <si>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</si>
  <si>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</si>
  <si>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</si>
  <si>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</si>
  <si>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</si>
  <si>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</si>
  <si>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</si>
  <si>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</si>
  <si>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</si>
  <si>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</si>
  <si>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</si>
  <si>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</si>
  <si>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</si>
  <si>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</si>
  <si>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</si>
  <si>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</si>
  <si>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</si>
  <si>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</si>
  <si>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</si>
  <si>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</si>
  <si>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</si>
  <si>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</si>
  <si>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</si>
  <si>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</si>
  <si>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</si>
  <si>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</si>
  <si>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</si>
  <si>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</si>
  <si>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</si>
  <si>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</si>
  <si>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</si>
  <si>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</si>
  <si>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</si>
  <si>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</si>
  <si>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</si>
  <si>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</si>
  <si>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</si>
  <si>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</si>
  <si>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</si>
  <si>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</si>
  <si>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</si>
  <si>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</si>
  <si>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</si>
  <si>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</si>
  <si>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</si>
  <si>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</si>
  <si>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</si>
  <si>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</si>
  <si>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</si>
  <si>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</si>
  <si>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</si>
  <si>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</si>
  <si>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</si>
  <si>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</si>
  <si>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</si>
  <si>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</si>
  <si>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</si>
  <si>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</si>
  <si>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</si>
  <si>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</si>
  <si>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</si>
  <si>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</si>
  <si>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</si>
  <si>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</si>
  <si>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</si>
  <si>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</si>
  <si>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</si>
  <si>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</si>
  <si>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</si>
  <si>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</si>
  <si>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</si>
  <si>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</si>
  <si>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</si>
  <si>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</si>
  <si>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</si>
  <si>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</si>
  <si>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</si>
  <si>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</si>
  <si>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</si>
  <si>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</si>
  <si>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</si>
  <si>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</si>
  <si>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</si>
  <si>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</si>
  <si>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</si>
  <si>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</si>
  <si>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</si>
  <si>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</si>
  <si>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</si>
  <si>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</si>
  <si>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</si>
  <si>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</si>
  <si>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</si>
  <si>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</si>
  <si>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</si>
  <si>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</si>
  <si>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</si>
  <si>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</si>
  <si>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</si>
  <si>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</si>
  <si>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</si>
  <si>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</si>
  <si>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</si>
  <si>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</si>
  <si>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</si>
  <si>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</si>
  <si>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</si>
  <si>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</si>
  <si>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</si>
  <si>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</si>
  <si>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</si>
  <si>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</si>
  <si>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</si>
  <si>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</si>
  <si>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</si>
  <si>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</si>
  <si>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</si>
  <si>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</si>
  <si>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</si>
  <si>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</si>
  <si>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</si>
  <si>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</si>
  <si>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</si>
  <si>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</si>
  <si>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</si>
  <si>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</si>
  <si>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</si>
  <si>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</si>
  <si>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</si>
  <si>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</si>
  <si>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</si>
  <si>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</si>
  <si>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</si>
  <si>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</si>
  <si>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</si>
  <si>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</si>
  <si>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</si>
  <si>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</si>
  <si>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</si>
  <si>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</si>
  <si>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</si>
  <si>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</si>
  <si>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</si>
  <si>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</si>
  <si>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</si>
  <si>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</si>
  <si>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</si>
  <si>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</si>
  <si>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</si>
  <si>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</si>
  <si>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</si>
  <si>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</si>
  <si>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</si>
  <si>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</si>
  <si>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</si>
  <si>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</si>
  <si>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</si>
  <si>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</si>
  <si>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</si>
  <si>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</si>
  <si>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</si>
  <si>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</si>
  <si>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</si>
  <si>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</si>
  <si>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</si>
  <si>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</si>
  <si>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</si>
  <si>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</si>
  <si>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</si>
  <si>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</si>
  <si>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</si>
  <si>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</si>
  <si>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</si>
  <si>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</si>
  <si>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</si>
  <si>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</si>
  <si>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</si>
  <si>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</si>
  <si>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</si>
  <si>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</si>
  <si>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</si>
  <si>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</si>
  <si>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</si>
  <si>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</si>
  <si>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</si>
  <si>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</si>
  <si>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</si>
  <si>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</si>
  <si>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</si>
  <si>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</si>
  <si>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</si>
  <si>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</si>
  <si>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</si>
  <si>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</si>
  <si>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</si>
  <si>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</si>
  <si>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</si>
  <si>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</si>
  <si>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</si>
  <si>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</si>
  <si>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</si>
  <si>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</si>
  <si>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</si>
  <si>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</si>
  <si>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</si>
  <si>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</si>
  <si>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</si>
  <si>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</si>
  <si>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</si>
  <si>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</si>
  <si>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</si>
  <si>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</si>
  <si>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</si>
  <si>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</si>
  <si>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</si>
  <si>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</si>
  <si>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</si>
  <si>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</si>
  <si>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</si>
  <si>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</si>
  <si>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</si>
  <si>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</si>
  <si>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</si>
  <si>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</si>
  <si>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</si>
  <si>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</si>
  <si>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</si>
  <si>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</si>
  <si>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</si>
  <si>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</si>
  <si>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</si>
  <si>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</si>
  <si>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</si>
  <si>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</si>
  <si>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</si>
  <si>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</si>
  <si>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</si>
  <si>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</si>
  <si>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</si>
  <si>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</si>
  <si>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</si>
  <si>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</si>
  <si>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</si>
  <si>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</si>
  <si>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</si>
  <si>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</si>
  <si>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</si>
  <si>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</si>
  <si>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</si>
  <si>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</si>
  <si>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</si>
  <si>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</si>
  <si>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</si>
  <si>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</si>
  <si>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</si>
  <si>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</si>
  <si>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</si>
  <si>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</si>
  <si>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</si>
  <si>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</si>
  <si>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</si>
  <si>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</si>
  <si>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</si>
  <si>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</si>
  <si>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</si>
  <si>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</si>
  <si>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</si>
  <si>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</si>
  <si>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</si>
  <si>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</si>
  <si>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</si>
  <si>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</si>
  <si>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</si>
  <si>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</si>
  <si>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</si>
  <si>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</si>
  <si>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</si>
  <si>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</si>
  <si>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</si>
  <si>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</si>
  <si>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</si>
  <si>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</si>
  <si>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</si>
  <si>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</si>
  <si>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</si>
  <si>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</si>
  <si>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</si>
  <si>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</si>
  <si>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</si>
  <si>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</si>
  <si>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</si>
  <si>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</si>
  <si>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</si>
  <si>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</si>
  <si>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</si>
  <si>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</si>
  <si>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</si>
  <si>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</si>
  <si>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</si>
  <si>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</si>
  <si>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</si>
  <si>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</si>
  <si>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</si>
  <si>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</si>
  <si>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</si>
  <si>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</si>
  <si>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</si>
  <si>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</si>
  <si>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</si>
  <si>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</si>
  <si>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</si>
  <si>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</si>
  <si>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</si>
  <si>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</si>
  <si>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</si>
  <si>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</si>
  <si>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</si>
  <si>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</si>
  <si>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</si>
  <si>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</si>
  <si>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</si>
  <si>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</si>
  <si>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</si>
  <si>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</si>
  <si>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</si>
  <si>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</si>
  <si>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</si>
  <si>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</si>
  <si>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</si>
  <si>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</si>
  <si>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</si>
  <si>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</si>
  <si>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</si>
  <si>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</si>
  <si>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</si>
  <si>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</si>
  <si>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</si>
  <si>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</si>
  <si>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</si>
  <si>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</si>
  <si>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</si>
  <si>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</si>
  <si>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</si>
  <si>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</si>
  <si>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</si>
  <si>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</si>
  <si>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</si>
  <si>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</si>
  <si>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</si>
  <si>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</si>
  <si>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</si>
  <si>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</si>
  <si>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</si>
  <si>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</si>
  <si>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</si>
  <si>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</si>
  <si>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</si>
  <si>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</si>
  <si>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</si>
  <si>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</si>
  <si>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</si>
  <si>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</si>
  <si>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</si>
  <si>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</si>
  <si>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</si>
  <si>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</si>
  <si>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</si>
  <si>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</si>
  <si>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</si>
  <si>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</si>
  <si>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</si>
  <si>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</si>
  <si>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</si>
  <si>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</si>
  <si>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</si>
  <si>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</si>
  <si>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</si>
  <si>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</si>
  <si>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</si>
  <si>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</si>
  <si>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</si>
  <si>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</si>
  <si>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</si>
  <si>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</si>
  <si>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</si>
  <si>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</si>
  <si>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</si>
  <si>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</si>
  <si>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</si>
  <si>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</si>
  <si>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</si>
  <si>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</si>
  <si>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</si>
  <si>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</si>
  <si>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</si>
  <si>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</si>
  <si>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</si>
  <si>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</si>
  <si>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</si>
  <si>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</si>
  <si>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</si>
  <si>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</si>
  <si>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</si>
  <si>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</si>
  <si>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</si>
  <si>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</si>
  <si>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</si>
  <si>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</si>
  <si>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</si>
  <si>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</si>
  <si>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</si>
  <si>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</si>
  <si>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</si>
  <si>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</si>
  <si>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</si>
  <si>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</si>
  <si>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</si>
  <si>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</si>
  <si>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</si>
  <si>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</si>
  <si>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</si>
  <si>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</si>
  <si>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</si>
  <si>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</si>
  <si>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</si>
  <si>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</si>
  <si>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</si>
  <si>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</si>
  <si>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</si>
  <si>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</si>
  <si>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</si>
  <si>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</si>
  <si>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</si>
  <si>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</si>
  <si>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</si>
  <si>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</si>
  <si>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</si>
  <si>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</si>
  <si>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</si>
  <si>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</si>
  <si>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</si>
  <si>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</si>
  <si>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</si>
  <si>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</si>
  <si>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</si>
  <si>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</si>
  <si>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</si>
  <si>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</si>
  <si>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</si>
  <si>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</si>
  <si>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</si>
  <si>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</si>
  <si>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</si>
  <si>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</si>
  <si>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</si>
  <si>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</si>
  <si>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</si>
  <si>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</si>
  <si>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</si>
  <si>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</si>
  <si>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</si>
  <si>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</si>
  <si>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</si>
  <si>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</si>
  <si>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</si>
  <si>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</si>
  <si>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</si>
  <si>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</si>
  <si>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</si>
  <si>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</si>
  <si>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</si>
  <si>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</si>
  <si>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</si>
  <si>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</si>
  <si>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</si>
  <si>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</si>
  <si>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</si>
  <si>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</si>
  <si>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</si>
  <si>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</si>
  <si>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</si>
  <si>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</si>
  <si>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</si>
  <si>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</si>
  <si>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</si>
  <si>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</si>
  <si>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</si>
  <si>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</si>
  <si>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</si>
  <si>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</si>
  <si>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</si>
  <si>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</si>
  <si>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</si>
  <si>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</si>
  <si>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</si>
  <si>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</si>
  <si>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</si>
  <si>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</si>
  <si>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</si>
  <si>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</si>
  <si>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</si>
  <si>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</si>
  <si>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</si>
  <si>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</si>
  <si>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</si>
  <si>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</si>
  <si>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</si>
  <si>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</si>
  <si>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</si>
  <si>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</si>
  <si>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</si>
  <si>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</si>
  <si>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</si>
  <si>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</si>
  <si>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</si>
  <si>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</si>
  <si>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</si>
  <si>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</si>
  <si>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</si>
  <si>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</si>
  <si>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</si>
  <si>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</si>
  <si>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</si>
  <si>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</si>
  <si>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</si>
  <si>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</si>
  <si>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</si>
  <si>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</si>
  <si>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</si>
  <si>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</si>
  <si>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</si>
  <si>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</si>
  <si>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</si>
  <si>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</si>
  <si>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</si>
  <si>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</si>
  <si>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</si>
  <si>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</si>
  <si>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</si>
  <si>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</si>
  <si>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</si>
  <si>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</si>
  <si>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</si>
  <si>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</si>
  <si>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</si>
  <si>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</si>
  <si>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</si>
  <si>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</si>
  <si>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</si>
  <si>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</si>
  <si>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</si>
  <si>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</si>
  <si>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</si>
  <si>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</si>
  <si>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</si>
  <si>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</si>
  <si>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</si>
  <si>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</si>
  <si>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</si>
  <si>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</si>
  <si>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</si>
  <si>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</si>
  <si>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</si>
  <si>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</si>
  <si>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</si>
  <si>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</si>
  <si>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</si>
  <si>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</si>
  <si>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</si>
  <si>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</si>
  <si>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</si>
  <si>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</si>
  <si>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</si>
  <si>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</si>
  <si>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</si>
  <si>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</si>
  <si>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</si>
  <si>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</si>
  <si>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</si>
  <si>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</si>
  <si>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</si>
  <si>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</si>
  <si>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</si>
  <si>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</si>
  <si>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</si>
  <si>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</si>
  <si>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</si>
  <si>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</si>
  <si>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</si>
  <si>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</si>
  <si>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</si>
  <si>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</si>
  <si>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</si>
  <si>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</si>
  <si>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</si>
  <si>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</si>
  <si>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</si>
  <si>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</si>
  <si>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</si>
  <si>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</si>
  <si>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</si>
  <si>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</si>
  <si>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</si>
  <si>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</si>
  <si>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</si>
  <si>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</si>
  <si>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</si>
  <si>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</si>
  <si>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</si>
  <si>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</si>
  <si>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</si>
  <si>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</si>
  <si>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</si>
  <si>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</si>
  <si>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</si>
  <si>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</si>
  <si>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</si>
  <si>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</si>
  <si>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</si>
  <si>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</si>
  <si>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</si>
  <si>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</si>
  <si>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</si>
  <si>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</si>
  <si>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</si>
  <si>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</si>
  <si>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</si>
  <si>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</si>
  <si>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</si>
  <si>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</si>
  <si>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</si>
  <si>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</si>
  <si>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</si>
  <si>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</si>
  <si>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</si>
  <si>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</si>
  <si>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</si>
  <si>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</si>
  <si>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</si>
  <si>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</si>
  <si>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</si>
  <si>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</si>
  <si>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</si>
  <si>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</si>
  <si>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</si>
  <si>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</si>
  <si>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</si>
  <si>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</si>
  <si>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</si>
  <si>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</si>
  <si>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</si>
  <si>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</si>
  <si>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</si>
  <si>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</si>
  <si>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</si>
  <si>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</si>
  <si>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</si>
  <si>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</si>
  <si>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</si>
  <si>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</si>
  <si>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</si>
  <si>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</si>
  <si>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</si>
  <si>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</si>
  <si>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</si>
  <si>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</si>
  <si>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</si>
  <si>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</si>
  <si>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</si>
  <si>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</si>
  <si>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</si>
  <si>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</si>
  <si>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</si>
  <si>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</si>
  <si>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</si>
  <si>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</si>
  <si>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</si>
  <si>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</si>
  <si>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</si>
  <si>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</si>
  <si>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</si>
  <si>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</si>
  <si>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</si>
  <si>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</si>
  <si>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</si>
  <si>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</si>
  <si>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</si>
  <si>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</si>
  <si>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</si>
  <si>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</si>
  <si>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</si>
  <si>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</si>
  <si>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</si>
  <si>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</si>
  <si>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</si>
  <si>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</si>
  <si>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</si>
  <si>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</si>
  <si>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</si>
  <si>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</si>
  <si>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</si>
  <si>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</si>
  <si>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</si>
  <si>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</si>
  <si>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</si>
  <si>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</si>
  <si>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</si>
  <si>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</si>
  <si>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</si>
  <si>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</si>
  <si>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</si>
  <si>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</si>
  <si>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</si>
  <si>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</si>
  <si>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</si>
  <si>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</si>
  <si>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</si>
  <si>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</si>
  <si>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</si>
  <si>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</si>
  <si>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</si>
  <si>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</si>
  <si>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</si>
  <si>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</si>
  <si>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</si>
  <si>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</si>
  <si>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</si>
  <si>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</si>
  <si>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</si>
  <si>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</si>
  <si>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</si>
  <si>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</si>
  <si>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</si>
  <si>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</si>
  <si>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</si>
  <si>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</si>
  <si>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</si>
  <si>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</si>
  <si>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</si>
  <si>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</si>
  <si>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</si>
  <si>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</si>
  <si>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</si>
  <si>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</si>
  <si>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</si>
  <si>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</si>
  <si>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</si>
  <si>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</si>
  <si>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</si>
  <si>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</si>
  <si>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</si>
  <si>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</si>
  <si>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</si>
  <si>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</si>
  <si>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</si>
  <si>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</si>
  <si>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</si>
  <si>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</si>
  <si>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</si>
  <si>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</si>
  <si>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</si>
  <si>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</si>
  <si>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</si>
  <si>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</si>
  <si>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</si>
  <si>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</si>
  <si>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</si>
  <si>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</si>
  <si>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</si>
  <si>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</si>
  <si>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</si>
  <si>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</si>
  <si>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</si>
  <si>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</si>
  <si>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</si>
  <si>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</si>
  <si>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</si>
  <si>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</si>
  <si>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</si>
  <si>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</si>
  <si>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</si>
  <si>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</si>
  <si>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</si>
  <si>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</si>
  <si>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</si>
  <si>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</si>
  <si>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</si>
  <si>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</si>
  <si>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</si>
  <si>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</si>
  <si>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</si>
  <si>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</si>
  <si>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</si>
  <si>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</si>
  <si>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</si>
  <si>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</si>
  <si>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</si>
  <si>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</si>
  <si>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</si>
  <si>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</si>
  <si>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</si>
  <si>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</si>
  <si>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</si>
  <si>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</si>
  <si>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</si>
  <si>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</si>
  <si>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</si>
  <si>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</si>
  <si>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</si>
  <si>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</si>
  <si>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</si>
  <si>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</si>
  <si>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</si>
  <si>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</si>
  <si>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</si>
  <si>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</si>
  <si>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</si>
  <si>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</si>
  <si>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</si>
  <si>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</si>
  <si>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</si>
  <si>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</si>
  <si>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</si>
  <si>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</si>
  <si>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</si>
  <si>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</si>
  <si>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</si>
  <si>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</si>
  <si>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</si>
  <si>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</si>
  <si>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</si>
  <si>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</si>
  <si>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</si>
  <si>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</si>
  <si>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</si>
  <si>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</si>
  <si>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</si>
  <si>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</si>
  <si>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</si>
  <si>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</si>
  <si>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</si>
  <si>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</si>
  <si>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</si>
  <si>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</si>
  <si>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</si>
  <si>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</si>
  <si>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</si>
  <si>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</si>
  <si>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</si>
  <si>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</si>
  <si>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</si>
  <si>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</si>
  <si>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</si>
  <si>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</si>
  <si>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</si>
  <si>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</si>
  <si>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</si>
  <si>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</si>
  <si>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</si>
  <si>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</si>
  <si>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</si>
  <si>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</si>
  <si>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</si>
  <si>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</si>
  <si>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</si>
  <si>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</si>
  <si>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</si>
  <si>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</si>
  <si>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</si>
  <si>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</si>
  <si>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</si>
  <si>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</si>
  <si>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</si>
  <si>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</si>
  <si>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</si>
  <si>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</si>
  <si>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</si>
  <si>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</si>
  <si>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</si>
  <si>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</si>
  <si>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</si>
  <si>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</si>
  <si>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</si>
  <si>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</si>
  <si>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</si>
  <si>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</si>
  <si>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</si>
  <si>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</si>
  <si>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</si>
  <si>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</si>
  <si>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</si>
  <si>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</si>
  <si>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</si>
  <si>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</si>
  <si>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</si>
  <si>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</si>
  <si>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</si>
  <si>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</si>
  <si>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</si>
  <si>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</si>
  <si>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</si>
  <si>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</si>
  <si>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</si>
  <si>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</si>
  <si>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</si>
  <si>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</si>
  <si>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</si>
  <si>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</si>
  <si>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</si>
  <si>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</si>
  <si>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</si>
  <si>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</si>
  <si>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</si>
  <si>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</si>
  <si>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</si>
  <si>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</si>
  <si>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</si>
  <si>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</si>
  <si>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</si>
  <si>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</si>
  <si>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</si>
  <si>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</si>
  <si>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</si>
  <si>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</si>
  <si>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</si>
  <si>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</si>
  <si>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</si>
  <si>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</si>
  <si>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</si>
  <si>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</si>
  <si>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</si>
  <si>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</si>
  <si>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</si>
  <si>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</si>
  <si>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</si>
  <si>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</si>
  <si>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</si>
  <si>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</si>
  <si>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</si>
  <si>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</si>
  <si>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</si>
  <si>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</si>
  <si>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</si>
  <si>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</si>
  <si>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</si>
  <si>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</si>
  <si>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</si>
  <si>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</si>
  <si>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</si>
  <si>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</si>
  <si>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</si>
  <si>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</si>
  <si>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</si>
  <si>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</si>
  <si>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</si>
  <si>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</si>
  <si>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</si>
  <si>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</si>
  <si>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</si>
  <si>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</si>
  <si>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</si>
  <si>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</si>
  <si>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</si>
  <si>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</si>
  <si>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</si>
  <si>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</si>
  <si>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</si>
  <si>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</si>
  <si>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</si>
  <si>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</si>
  <si>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</si>
  <si>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</si>
  <si>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</si>
  <si>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</si>
  <si>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</si>
  <si>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</si>
  <si>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</si>
  <si>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</si>
  <si>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</si>
  <si>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</si>
  <si>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</si>
  <si>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</si>
  <si>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</si>
  <si>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</si>
  <si>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</si>
  <si>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</si>
  <si>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</si>
  <si>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</si>
  <si>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</si>
  <si>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</si>
  <si>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</si>
  <si>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</si>
  <si>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</si>
  <si>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</si>
  <si>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</si>
  <si>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</si>
  <si>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</si>
  <si>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</si>
  <si>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</si>
  <si>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</si>
  <si>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</si>
  <si>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</si>
  <si>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</si>
  <si>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</si>
  <si>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</si>
  <si>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</si>
  <si>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</si>
  <si>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</si>
  <si>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</si>
  <si>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</si>
  <si>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</si>
  <si>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</si>
  <si>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</si>
  <si>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</si>
  <si>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</si>
  <si>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</si>
  <si>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</si>
  <si>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</si>
  <si>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</si>
  <si>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</si>
  <si>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</si>
  <si>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</si>
  <si>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</si>
  <si>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</si>
  <si>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</si>
  <si>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</si>
  <si>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</si>
  <si>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</si>
  <si>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</si>
  <si>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</si>
  <si>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</si>
  <si>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</si>
  <si>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</si>
  <si>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</si>
  <si>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</si>
  <si>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</si>
  <si>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</si>
  <si>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</si>
  <si>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</si>
  <si>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</si>
  <si>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</si>
  <si>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</si>
  <si>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</si>
  <si>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</si>
  <si>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</si>
  <si>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</si>
  <si>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</si>
  <si>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</si>
  <si>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</si>
  <si>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</si>
  <si>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</si>
  <si>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</si>
  <si>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</si>
  <si>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</si>
  <si>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</si>
  <si>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</si>
  <si>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</si>
  <si>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</si>
  <si>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</si>
  <si>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</si>
  <si>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</si>
  <si>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</si>
  <si>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</si>
  <si>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</si>
  <si>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</si>
  <si>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</si>
  <si>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</si>
  <si>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</si>
  <si>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</si>
  <si>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</si>
  <si>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</si>
  <si>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</si>
  <si>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</si>
  <si>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</si>
  <si>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</si>
  <si>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</si>
  <si>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</si>
  <si>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</si>
  <si>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</si>
  <si>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</si>
  <si>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</si>
  <si>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</si>
  <si>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</si>
  <si>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</si>
  <si>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</si>
  <si>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</si>
  <si>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</si>
  <si>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</si>
  <si>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</si>
  <si>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</si>
  <si>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</si>
  <si>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</si>
  <si>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</si>
  <si>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</si>
  <si>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</si>
  <si>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</si>
  <si>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</si>
  <si>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</si>
  <si>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</si>
  <si>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</si>
  <si>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</si>
  <si>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</si>
  <si>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</si>
  <si>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</si>
  <si>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</si>
  <si>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</si>
  <si>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</si>
  <si>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</si>
  <si>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</si>
  <si>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</si>
  <si>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</si>
  <si>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</si>
  <si>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</si>
  <si>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</si>
  <si>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</si>
  <si>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</si>
  <si>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</si>
  <si>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</si>
  <si>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</si>
  <si>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</si>
  <si>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</si>
  <si>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</si>
  <si>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</si>
  <si>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</si>
  <si>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</si>
  <si>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</si>
  <si>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</si>
  <si>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</si>
  <si>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</si>
  <si>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</si>
  <si>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</si>
  <si>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</si>
  <si>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</si>
  <si>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</si>
  <si>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</si>
  <si>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</si>
  <si>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</si>
  <si>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</si>
  <si>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</si>
  <si>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</si>
  <si>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</si>
  <si>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</si>
  <si>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</si>
  <si>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</si>
  <si>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</si>
  <si>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</si>
  <si>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</si>
  <si>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</si>
  <si>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</si>
  <si>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</si>
  <si>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</si>
  <si>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</si>
  <si>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</si>
  <si>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</si>
  <si>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</si>
  <si>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</si>
  <si>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</si>
  <si>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</si>
  <si>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</si>
  <si>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</si>
  <si>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</si>
  <si>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</si>
  <si>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</si>
  <si>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</si>
  <si>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</si>
  <si>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</si>
  <si>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</si>
  <si>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</si>
  <si>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</si>
  <si>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</si>
  <si>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</si>
  <si>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</si>
  <si>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</si>
  <si>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</si>
  <si>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</si>
  <si>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</si>
  <si>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</si>
  <si>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</si>
  <si>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</si>
  <si>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</si>
  <si>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</si>
  <si>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</si>
  <si>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</si>
  <si>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</si>
  <si>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</si>
  <si>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</si>
  <si>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</si>
  <si>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</si>
  <si>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</si>
  <si>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</si>
  <si>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</si>
  <si>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</si>
  <si>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</si>
  <si>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</si>
  <si>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</si>
  <si>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</si>
  <si>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</si>
  <si>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</si>
  <si>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</si>
  <si>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</si>
  <si>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</si>
  <si>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</si>
  <si>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</si>
  <si>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</si>
  <si>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</si>
  <si>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</si>
  <si>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</si>
  <si>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</si>
  <si>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</si>
  <si>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</si>
  <si>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</si>
  <si>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</si>
  <si>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</si>
  <si>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</si>
  <si>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</si>
  <si>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</si>
  <si>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</si>
  <si>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</si>
  <si>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</si>
  <si>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</si>
  <si>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</si>
  <si>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</si>
  <si>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</si>
  <si>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</si>
  <si>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</si>
  <si>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</si>
  <si>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</si>
  <si>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</si>
  <si>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</si>
  <si>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</si>
  <si>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</si>
  <si>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</si>
  <si>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</si>
  <si>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</si>
  <si>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</si>
  <si>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</si>
  <si>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</si>
  <si>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</si>
  <si>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</si>
  <si>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</si>
  <si>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</si>
  <si>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</si>
  <si>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</si>
  <si>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</si>
  <si>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</si>
  <si>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</si>
  <si>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</si>
  <si>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</si>
  <si>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</si>
  <si>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</si>
  <si>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</si>
  <si>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</si>
  <si>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</si>
  <si>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</si>
  <si>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</si>
  <si>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</si>
  <si>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</si>
  <si>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</si>
  <si>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</si>
  <si>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</si>
  <si>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</si>
  <si>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</si>
  <si>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</si>
  <si>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</si>
  <si>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</si>
  <si>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</si>
  <si>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</si>
  <si>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</si>
  <si>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</si>
  <si>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</si>
  <si>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</si>
  <si>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</si>
  <si>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</si>
  <si>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</si>
  <si>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</si>
  <si>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</si>
  <si>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</si>
  <si>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</si>
  <si>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</si>
  <si>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</si>
  <si>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</si>
  <si>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</si>
  <si>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</si>
  <si>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</si>
  <si>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</si>
  <si>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</si>
  <si>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</si>
  <si>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</si>
  <si>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</si>
  <si>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</si>
  <si>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</si>
  <si>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</si>
  <si>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</si>
  <si>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</si>
  <si>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</si>
  <si>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</si>
  <si>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</si>
  <si>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</si>
  <si>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</si>
  <si>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</si>
  <si>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</si>
  <si>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</si>
  <si>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</si>
  <si>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</si>
  <si>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</si>
  <si>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</si>
  <si>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</si>
  <si>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</si>
  <si>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</si>
  <si>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</si>
  <si>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</si>
  <si>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</si>
  <si>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</si>
  <si>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</si>
  <si>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</si>
  <si>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</si>
  <si>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</si>
  <si>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</si>
  <si>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</si>
  <si>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</si>
  <si>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</si>
  <si>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</si>
  <si>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</si>
  <si>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</si>
  <si>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</si>
  <si>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</si>
  <si>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</si>
  <si>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</si>
  <si>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</si>
  <si>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</si>
  <si>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</si>
  <si>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</si>
  <si>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</si>
  <si>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</si>
  <si>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</si>
  <si>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</si>
  <si>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</si>
  <si>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</si>
  <si>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</si>
  <si>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</si>
  <si>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</si>
  <si>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</si>
  <si>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</si>
  <si>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</si>
  <si>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</si>
  <si>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</si>
  <si>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</si>
  <si>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</si>
  <si>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</si>
  <si>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</si>
  <si>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</si>
  <si>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</si>
  <si>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</si>
  <si>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</si>
  <si>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</si>
  <si>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</si>
  <si>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</si>
  <si>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</si>
  <si>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</si>
  <si>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</si>
  <si>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</si>
  <si>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</si>
  <si>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</si>
  <si>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</si>
  <si>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</si>
  <si>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</si>
  <si>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</si>
  <si>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</si>
  <si>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</si>
  <si>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</si>
  <si>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</si>
  <si>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</si>
  <si>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</si>
  <si>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</si>
  <si>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</si>
  <si>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</si>
  <si>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</si>
  <si>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</si>
  <si>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</si>
  <si>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</si>
  <si>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</si>
  <si>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</si>
  <si>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</si>
  <si>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</si>
  <si>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</si>
  <si>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</si>
  <si>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</si>
  <si>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</si>
  <si>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</si>
  <si>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</si>
  <si>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</si>
  <si>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</si>
  <si>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</si>
  <si>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</si>
  <si>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</si>
  <si>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</si>
  <si>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</si>
  <si>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</si>
  <si>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</si>
  <si>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</si>
  <si>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</si>
  <si>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</si>
  <si>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</si>
  <si>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</si>
  <si>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</si>
  <si>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</si>
  <si>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</si>
  <si>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</si>
  <si>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</si>
  <si>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</si>
  <si>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</si>
  <si>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</si>
  <si>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</si>
  <si>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</si>
  <si>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</si>
  <si>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</si>
  <si>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</si>
  <si>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</si>
  <si>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</si>
  <si>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</si>
  <si>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</si>
  <si>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</si>
  <si>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</si>
  <si>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</si>
  <si>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</si>
  <si>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</si>
  <si>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</si>
  <si>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</si>
  <si>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</si>
  <si>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</si>
  <si>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</si>
  <si>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</si>
  <si>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</si>
  <si>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</si>
  <si>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</si>
  <si>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</si>
  <si>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</si>
  <si>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</si>
  <si>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</si>
  <si>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</si>
  <si>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</si>
  <si>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</si>
  <si>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</si>
  <si>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</si>
  <si>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</si>
  <si>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</si>
  <si>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</si>
  <si>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</si>
  <si>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</si>
  <si>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</si>
  <si>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</si>
  <si>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</si>
  <si>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</si>
  <si>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</si>
  <si>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</si>
  <si>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</si>
  <si>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</si>
  <si>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</si>
  <si>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</si>
  <si>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</si>
  <si>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</si>
  <si>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</si>
  <si>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</si>
  <si>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</si>
  <si>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</si>
  <si>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</si>
  <si>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</si>
  <si>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</si>
  <si>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</si>
  <si>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</si>
  <si>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</si>
  <si>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</si>
  <si>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</si>
  <si>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</si>
  <si>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</si>
  <si>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</si>
  <si>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</si>
  <si>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</si>
  <si>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</si>
  <si>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</si>
  <si>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</si>
  <si>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</si>
  <si>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</si>
  <si>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</si>
  <si>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</si>
  <si>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</si>
  <si>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</si>
  <si>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</si>
  <si>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</si>
  <si>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</si>
  <si>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</si>
  <si>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</si>
  <si>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</si>
  <si>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</si>
  <si>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</si>
  <si>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</si>
  <si>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</si>
  <si>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</si>
  <si>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</si>
  <si>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</si>
  <si>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</si>
  <si>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</si>
  <si>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</si>
  <si>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</si>
  <si>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</si>
  <si>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</si>
  <si>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</si>
  <si>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</si>
  <si>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</si>
  <si>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</si>
  <si>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</si>
  <si>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</si>
  <si>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</si>
  <si>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</si>
  <si>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</si>
  <si>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</si>
  <si>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</si>
  <si>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</si>
  <si>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</si>
  <si>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</si>
  <si>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</si>
  <si>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</si>
  <si>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</si>
  <si>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</si>
  <si>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</si>
  <si>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</si>
  <si>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</si>
  <si>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</si>
  <si>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</si>
  <si>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</si>
  <si>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</si>
  <si>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</si>
  <si>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</si>
  <si>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</si>
  <si>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</si>
  <si>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</si>
  <si>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</si>
  <si>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</si>
  <si>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</si>
  <si>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</si>
  <si>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</si>
  <si>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</si>
  <si>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</si>
  <si>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</si>
  <si>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</si>
  <si>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</si>
  <si>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</si>
  <si>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</si>
  <si>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</si>
  <si>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</si>
  <si>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</si>
  <si>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</si>
  <si>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</si>
  <si>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</si>
  <si>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</si>
  <si>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</si>
  <si>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</si>
  <si>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</si>
  <si>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</si>
  <si>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</si>
  <si>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</si>
  <si>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</si>
  <si>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</si>
  <si>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</si>
  <si>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</si>
  <si>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</si>
  <si>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</si>
  <si>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</si>
  <si>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</si>
  <si>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</si>
  <si>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</si>
  <si>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</si>
  <si>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</si>
  <si>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</si>
  <si>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</si>
  <si>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</si>
  <si>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</si>
  <si>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</si>
  <si>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</si>
  <si>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</si>
  <si>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</si>
  <si>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</si>
  <si>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</si>
  <si>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</si>
  <si>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</si>
  <si>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</si>
  <si>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</si>
  <si>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</si>
  <si>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</si>
  <si>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</si>
  <si>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</si>
  <si>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</si>
  <si>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</si>
  <si>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</si>
  <si>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</si>
  <si>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</si>
  <si>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</si>
  <si>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</si>
  <si>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</si>
  <si>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</si>
  <si>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</si>
  <si>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</si>
  <si>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</si>
  <si>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</si>
  <si>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</si>
  <si>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</si>
  <si>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</si>
  <si>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</si>
  <si>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</si>
  <si>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</si>
  <si>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</si>
  <si>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</si>
  <si>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</si>
  <si>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</si>
  <si>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</si>
  <si>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</si>
  <si>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</si>
  <si>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</si>
  <si>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</si>
  <si>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</si>
  <si>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</si>
  <si>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</si>
  <si>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</si>
  <si>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</si>
  <si>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</si>
  <si>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</si>
  <si>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</si>
  <si>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</si>
  <si>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</si>
  <si>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</si>
  <si>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</si>
  <si>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</si>
  <si>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</si>
  <si>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</si>
  <si>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</si>
  <si>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</si>
  <si>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</si>
  <si>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</si>
  <si>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</si>
  <si>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</si>
  <si>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</si>
  <si>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</si>
  <si>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</si>
  <si>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</si>
  <si>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</si>
  <si>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</si>
  <si>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</si>
  <si>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</si>
  <si>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</si>
  <si>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</si>
  <si>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</si>
  <si>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</si>
  <si>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</si>
  <si>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</si>
  <si>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</si>
  <si>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</si>
  <si>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</si>
  <si>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</si>
  <si>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</si>
  <si>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</si>
  <si>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</si>
  <si>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</si>
  <si>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</si>
  <si>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</si>
  <si>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</si>
  <si>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</si>
  <si>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</si>
  <si>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</si>
  <si>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</si>
  <si>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</si>
  <si>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</si>
  <si>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</si>
  <si>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</si>
  <si>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</si>
  <si>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</si>
  <si>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</si>
  <si>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</si>
  <si>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</si>
  <si>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</si>
  <si>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</si>
  <si>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</si>
  <si>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</si>
  <si>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</si>
  <si>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</si>
  <si>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</si>
  <si>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</si>
  <si>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</si>
  <si>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</si>
  <si>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</si>
  <si>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</si>
  <si>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</si>
  <si>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</si>
  <si>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</si>
  <si>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</si>
  <si>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</si>
  <si>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</si>
  <si>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</si>
  <si>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</si>
  <si>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</si>
  <si>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</si>
  <si>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</si>
  <si>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</si>
  <si>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</si>
  <si>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</si>
  <si>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</si>
  <si>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</si>
  <si>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</si>
  <si>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</si>
  <si>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</si>
  <si>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</si>
  <si>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</si>
  <si>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</si>
  <si>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</si>
  <si>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</si>
  <si>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</si>
  <si>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</si>
  <si>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</si>
  <si>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</si>
  <si>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</si>
  <si>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</si>
  <si>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</si>
  <si>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</si>
  <si>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</si>
  <si>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</si>
  <si>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</si>
  <si>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</si>
  <si>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</si>
  <si>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</si>
  <si>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</si>
  <si>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</si>
  <si>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</si>
  <si>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</si>
  <si>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</si>
  <si>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</si>
  <si>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</si>
  <si>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</si>
  <si>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</si>
  <si>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</si>
  <si>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</si>
  <si>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</si>
  <si>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</si>
  <si>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</si>
  <si>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</si>
  <si>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</si>
  <si>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</si>
  <si>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</si>
  <si>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</si>
  <si>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</si>
  <si>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</si>
  <si>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</si>
  <si>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</si>
  <si>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</si>
  <si>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</si>
  <si>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</si>
  <si>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</si>
  <si>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</si>
  <si>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</si>
  <si>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</si>
  <si>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</si>
  <si>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</si>
  <si>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</si>
  <si>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</si>
  <si>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</si>
  <si>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</si>
  <si>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</si>
  <si>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</si>
  <si>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</si>
  <si>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</si>
  <si>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</si>
  <si>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</si>
  <si>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</si>
  <si>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</si>
  <si>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</si>
  <si>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</si>
  <si>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</si>
  <si>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</si>
  <si>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</si>
  <si>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</si>
  <si>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</si>
  <si>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</si>
  <si>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</si>
  <si>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</si>
  <si>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</si>
  <si>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</si>
  <si>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</si>
  <si>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</si>
  <si>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</si>
  <si>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</si>
  <si>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</si>
  <si>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</si>
  <si>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</si>
  <si>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</si>
  <si>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</si>
  <si>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</si>
  <si>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</si>
  <si>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</si>
  <si>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</si>
  <si>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</si>
  <si>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</si>
  <si>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</si>
  <si>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</si>
  <si>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</si>
  <si>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</si>
  <si>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</si>
  <si>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</si>
  <si>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</si>
  <si>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</si>
  <si>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</si>
  <si>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</si>
  <si>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</si>
  <si>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</si>
  <si>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</si>
  <si>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</si>
  <si>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</si>
  <si>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</si>
  <si>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</si>
  <si>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</si>
  <si>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</si>
  <si>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</si>
  <si>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</si>
  <si>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</si>
  <si>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</si>
  <si>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</si>
  <si>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</si>
  <si>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</si>
  <si>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</si>
  <si>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</si>
  <si>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</si>
  <si>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</si>
  <si>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</si>
  <si>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</si>
  <si>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</si>
  <si>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</si>
  <si>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</si>
  <si>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</si>
  <si>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</si>
  <si>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</si>
  <si>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</si>
  <si>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</si>
  <si>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</si>
  <si>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</si>
  <si>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</si>
  <si>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</si>
  <si>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</si>
  <si>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</si>
  <si>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</si>
  <si>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</si>
  <si>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</si>
  <si>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</si>
  <si>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</si>
  <si>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</si>
  <si>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</si>
  <si>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</si>
  <si>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</si>
  <si>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</si>
  <si>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</si>
  <si>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</si>
  <si>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</si>
  <si>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</si>
  <si>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</si>
  <si>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</si>
  <si>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</si>
  <si>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</si>
  <si>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</si>
  <si>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</si>
  <si>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</si>
  <si>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</si>
  <si>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</si>
  <si>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</si>
  <si>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</si>
  <si>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</si>
  <si>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</si>
  <si>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</si>
  <si>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</si>
  <si>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</si>
  <si>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</si>
  <si>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</si>
  <si>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</si>
  <si>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</si>
  <si>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</si>
  <si>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</si>
  <si>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</si>
  <si>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</si>
  <si>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</si>
  <si>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</si>
  <si>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</si>
  <si>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</si>
  <si>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</si>
  <si>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</si>
  <si>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</si>
  <si>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</si>
  <si>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</si>
  <si>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</si>
  <si>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</si>
  <si>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</si>
  <si>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</si>
  <si>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</si>
  <si>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</si>
  <si>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</si>
  <si>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</si>
  <si>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</si>
  <si>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</si>
  <si>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</si>
  <si>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</si>
  <si>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</si>
  <si>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</si>
  <si>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</si>
  <si>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</si>
  <si>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</si>
  <si>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</si>
  <si>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</si>
  <si>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</si>
  <si>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</si>
  <si>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</si>
  <si>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</si>
  <si>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</si>
  <si>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</si>
  <si>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</si>
  <si>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</si>
  <si>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</si>
  <si>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</si>
  <si>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</si>
  <si>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</si>
  <si>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</si>
  <si>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</si>
  <si>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</si>
  <si>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</si>
  <si>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</si>
  <si>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</si>
  <si>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</si>
  <si>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</si>
  <si>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</si>
  <si>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</si>
  <si>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</si>
  <si>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</si>
  <si>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</si>
  <si>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</si>
  <si>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</si>
  <si>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</si>
  <si>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</si>
  <si>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</si>
  <si>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</si>
  <si>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</si>
  <si>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</si>
  <si>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</si>
  <si>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</si>
  <si>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</si>
  <si>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</si>
  <si>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</si>
  <si>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</si>
  <si>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</si>
  <si>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</si>
  <si>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</si>
  <si>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</si>
  <si>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</si>
  <si>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</si>
  <si>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</si>
  <si>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</si>
  <si>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</si>
  <si>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</si>
  <si>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</si>
  <si>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</si>
  <si>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</si>
  <si>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</si>
  <si>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Goal</t>
  </si>
  <si>
    <t>Number Successful</t>
  </si>
  <si>
    <t>Number Failed</t>
  </si>
  <si>
    <t>Number Canceled</t>
  </si>
  <si>
    <t>Total Projects</t>
  </si>
  <si>
    <t>% Successful</t>
  </si>
  <si>
    <t>% Fail</t>
  </si>
  <si>
    <t>%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</si>
  <si>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</si>
  <si>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</si>
  <si>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</si>
  <si>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</si>
  <si>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</si>
  <si>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</si>
  <si>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</si>
  <si>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</si>
  <si>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</si>
  <si>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</si>
  <si>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</si>
  <si>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</si>
  <si>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Date Created</t>
  </si>
  <si>
    <t>Date Ended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</si>
  <si>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</si>
  <si>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</si>
  <si>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</si>
  <si>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</si>
  <si>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</si>
  <si>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</si>
  <si>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</si>
  <si>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</si>
  <si>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</si>
  <si>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</si>
  <si>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Column Labels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</si>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</sst>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71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[Excel-Homework.xlsx]Pivot 1!PivotTable2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0-4FAC-A0D9-854E183A7CE7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0-4FAC-A0D9-854E183A7CE7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0-4FAC-A0D9-854E183A7CE7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0-4FAC-A0D9-854E183A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311928"/>
        <c:axId val="598314880"/>
      </c:barChart>
      <c:catAx>
        <c:axId val="59831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4880"/>
        <c:crosses val="autoZero"/>
        <c:auto val="1"/>
        <c:lblAlgn val="ctr"/>
        <c:lblOffset val="100"/>
        <c:noMultiLvlLbl val="0"/>
      </c:catAx>
      <c:valAx>
        <c:axId val="598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072749058541595E-2"/>
          <c:y val="0.20588541666666665"/>
          <c:w val="0.89985975519984573"/>
          <c:h val="0.38250779199475066"/>
        </c:manualLayout>
      </c:layout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Bonus!$F$2:$F$17</c:f>
              <c:numCache>
                <c:formatCode>0%</c:formatCode>
                <c:ptCount val="16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7-4B95-8C81-CBCF0C38C223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% Fail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Bonus!$G$2:$G$17</c:f>
              <c:numCache>
                <c:formatCode>0%</c:formatCode>
                <c:ptCount val="16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7-4B95-8C81-CBCF0C38C223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Bonus!$H$2:$H$17</c:f>
              <c:numCache>
                <c:formatCode>0%</c:formatCode>
                <c:ptCount val="16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7-4B95-8C81-CBCF0C38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53912"/>
        <c:axId val="452154240"/>
      </c:lineChart>
      <c:catAx>
        <c:axId val="45215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4240"/>
        <c:crosses val="autoZero"/>
        <c:auto val="1"/>
        <c:lblAlgn val="ctr"/>
        <c:lblOffset val="100"/>
        <c:noMultiLvlLbl val="0"/>
      </c:catAx>
      <c:valAx>
        <c:axId val="452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3</xdr:row>
      <xdr:rowOff>0</xdr:rowOff>
    </xdr:from>
    <xdr:to>
      <xdr:col>16</xdr:col>
      <xdr:colOff>266700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9D8FA-7E12-425E-A165-8F29BD5C3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17</xdr:row>
      <xdr:rowOff>121920</xdr:rowOff>
    </xdr:from>
    <xdr:to>
      <xdr:col>14</xdr:col>
      <xdr:colOff>281940</xdr:colOff>
      <xdr:row>31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932DA-C494-45A1-BD36-582142C22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chi" refreshedDate="43731.027301388887" createdVersion="6" refreshedVersion="6" minRefreshableVersion="3" recordCount="4114" xr:uid="{54761BAB-791A-4BF7-9A3A-A3F587630092}">
  <cacheSource type="worksheet">
    <worksheetSource ref="A1:S4115" sheet="Sheet1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" numFmtId="171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" numFmtId="171">
      <sharedItems containsSemiMixedTypes="0" containsNonDate="0" containsDate="1" containsString="0" minDate="2009-05-17T03:55:13" maxDate="2017-03-15T15:30: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d v="2015-06-22T00:10:11"/>
    <b v="0"/>
    <n v="182"/>
    <b v="1"/>
    <s v="film &amp; video/television"/>
    <n v="136.85882352941178"/>
    <n v="63.917582417582416"/>
    <x v="0"/>
  </r>
  <r>
    <n v="1"/>
    <x v="1"/>
    <s v="A Hannibal TV Show Fan Convention and Art Collective"/>
    <n v="10275"/>
    <n v="14653"/>
    <x v="0"/>
    <x v="0"/>
    <s v="USD"/>
    <n v="1488464683"/>
    <d v="2017-03-02T14:24:43"/>
    <n v="1485872683"/>
    <d v="2017-01-31T14:24:43"/>
    <b v="0"/>
    <n v="79"/>
    <b v="1"/>
    <s v="film &amp; video/television"/>
    <n v="142.60827250608273"/>
    <n v="185.48101265822785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d v="2016-02-05T16:51:23"/>
    <b v="0"/>
    <n v="35"/>
    <b v="1"/>
    <s v="film &amp; video/television"/>
    <n v="105"/>
    <n v="15"/>
    <x v="0"/>
  </r>
  <r>
    <n v="3"/>
    <x v="3"/>
    <s v="We already produced the *very* beginning of this story. Help us to see it through?"/>
    <n v="10000"/>
    <n v="10390"/>
    <x v="0"/>
    <x v="0"/>
    <s v="USD"/>
    <n v="1407414107"/>
    <d v="2014-08-07T12:21:47"/>
    <n v="1404822107"/>
    <d v="2014-07-08T12:21:47"/>
    <b v="0"/>
    <n v="150"/>
    <b v="1"/>
    <s v="film &amp; video/television"/>
    <n v="103.89999999999999"/>
    <n v="69.266666666666666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d v="2015-11-19T20:01:19"/>
    <b v="0"/>
    <n v="284"/>
    <b v="1"/>
    <s v="film &amp; video/television"/>
    <n v="122.99154545454545"/>
    <n v="190.55028169014085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d v="2016-07-12T22:23:27"/>
    <b v="0"/>
    <n v="47"/>
    <b v="1"/>
    <s v="film &amp; video/television"/>
    <n v="109.77744436109028"/>
    <n v="93.40425531914893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d v="2014-06-04T01:44:10"/>
    <b v="0"/>
    <n v="58"/>
    <b v="1"/>
    <s v="film &amp; video/television"/>
    <n v="106.4875"/>
    <n v="146.87931034482759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d v="2016-05-26T01:07:47"/>
    <b v="0"/>
    <n v="57"/>
    <b v="1"/>
    <s v="film &amp; video/television"/>
    <n v="101.22222222222221"/>
    <n v="159.82456140350877"/>
    <x v="0"/>
  </r>
  <r>
    <n v="8"/>
    <x v="8"/>
    <s v="Help us raise the funds to film our pilot episode!"/>
    <n v="3500"/>
    <n v="3501.52"/>
    <x v="0"/>
    <x v="0"/>
    <s v="USD"/>
    <n v="1460754000"/>
    <d v="2016-04-15T21:00:00"/>
    <n v="1460155212"/>
    <d v="2016-04-08T22:40:12"/>
    <b v="0"/>
    <n v="12"/>
    <b v="1"/>
    <s v="film &amp; video/television"/>
    <n v="100.04342857142856"/>
    <n v="291.79333333333335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d v="2016-03-18T02:29:04"/>
    <b v="0"/>
    <n v="20"/>
    <b v="1"/>
    <s v="film &amp; video/television"/>
    <n v="125.998"/>
    <n v="31.499500000000001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d v="2014-05-21T01:37:59"/>
    <b v="0"/>
    <n v="19"/>
    <b v="1"/>
    <s v="film &amp; video/television"/>
    <n v="100.49999999999999"/>
    <n v="158.68421052631578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d v="2016-07-21T18:41:02"/>
    <b v="0"/>
    <n v="75"/>
    <b v="1"/>
    <s v="film &amp; video/television"/>
    <n v="120.5"/>
    <n v="80.333333333333329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d v="2014-06-01T17:07:05"/>
    <b v="0"/>
    <n v="827"/>
    <b v="1"/>
    <s v="film &amp; video/television"/>
    <n v="165.29333333333335"/>
    <n v="59.961305925030231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d v="2016-05-18T16:15:09"/>
    <b v="0"/>
    <n v="51"/>
    <b v="1"/>
    <s v="film &amp; video/television"/>
    <n v="159.97142857142856"/>
    <n v="109.78431372549019"/>
    <x v="0"/>
  </r>
  <r>
    <n v="14"/>
    <x v="14"/>
    <s v="A highly charged post apocalyptic sci fi series that pulls no punches!"/>
    <n v="6000"/>
    <n v="6056"/>
    <x v="0"/>
    <x v="2"/>
    <s v="AUD"/>
    <n v="1405259940"/>
    <d v="2014-07-13T13:59:00"/>
    <n v="1403051888"/>
    <d v="2014-06-18T00:38:08"/>
    <b v="0"/>
    <n v="41"/>
    <b v="1"/>
    <s v="film &amp; video/television"/>
    <n v="100.93333333333334"/>
    <n v="147.70731707317074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d v="2015-09-09T09:24:18"/>
    <b v="0"/>
    <n v="98"/>
    <b v="1"/>
    <s v="film &amp; video/television"/>
    <n v="106.60000000000001"/>
    <n v="21.755102040816325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d v="2014-05-01T19:06:51"/>
    <b v="0"/>
    <n v="70"/>
    <b v="1"/>
    <s v="film &amp; video/television"/>
    <n v="100.24166666666667"/>
    <n v="171.84285714285716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d v="2014-10-05T17:33:42"/>
    <b v="0"/>
    <n v="36"/>
    <b v="1"/>
    <s v="film &amp; video/television"/>
    <n v="100.66666666666666"/>
    <n v="41.944444444444443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d v="2014-08-18T13:00:56"/>
    <b v="0"/>
    <n v="342"/>
    <b v="1"/>
    <s v="film &amp; video/television"/>
    <n v="106.32110000000002"/>
    <n v="93.264122807017543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d v="2015-06-20T19:35:34"/>
    <b v="0"/>
    <n v="22"/>
    <b v="1"/>
    <s v="film &amp; video/television"/>
    <n v="145.29411764705881"/>
    <n v="56.136363636363633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d v="2015-07-15T18:11:52"/>
    <b v="0"/>
    <n v="25"/>
    <b v="1"/>
    <s v="film &amp; video/television"/>
    <n v="100.2"/>
    <n v="80.16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d v="2014-08-27T15:03:09"/>
    <b v="0"/>
    <n v="101"/>
    <b v="1"/>
    <s v="film &amp; video/television"/>
    <n v="109.13513513513513"/>
    <n v="199.9009900990099"/>
    <x v="0"/>
  </r>
  <r>
    <n v="22"/>
    <x v="22"/>
    <s v="Meet Gary, and Troy: Two unlikely friends that investigate &quot;strange phenomenon&quot;."/>
    <n v="350"/>
    <n v="410"/>
    <x v="0"/>
    <x v="0"/>
    <s v="USD"/>
    <n v="1420099140"/>
    <d v="2015-01-01T07:59:00"/>
    <n v="1418766740"/>
    <d v="2014-12-16T21:52:20"/>
    <b v="0"/>
    <n v="8"/>
    <b v="1"/>
    <s v="film &amp; video/television"/>
    <n v="117.14285714285715"/>
    <n v="51.25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d v="2015-04-03T18:41:41"/>
    <b v="0"/>
    <n v="23"/>
    <b v="1"/>
    <s v="film &amp; video/television"/>
    <n v="118.5"/>
    <n v="103.04347826086956"/>
    <x v="0"/>
  </r>
  <r>
    <n v="24"/>
    <x v="24"/>
    <s v="STL Up Late is a weekly late night comedy talk show for St. Louis television."/>
    <n v="35000"/>
    <n v="38082.69"/>
    <x v="0"/>
    <x v="0"/>
    <s v="USD"/>
    <n v="1442345940"/>
    <d v="2015-09-15T19:39:00"/>
    <n v="1439494863"/>
    <d v="2015-08-13T19:41:03"/>
    <b v="0"/>
    <n v="574"/>
    <b v="1"/>
    <s v="film &amp; video/television"/>
    <n v="108.80768571428572"/>
    <n v="66.346149825783982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d v="2015-11-10T00:36:01"/>
    <b v="0"/>
    <n v="14"/>
    <b v="1"/>
    <s v="film &amp; video/television"/>
    <n v="133.33333333333331"/>
    <n v="57.142857142857146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d v="2014-07-08T12:22:24"/>
    <b v="0"/>
    <n v="19"/>
    <b v="1"/>
    <s v="film &amp; video/television"/>
    <n v="155.20000000000002"/>
    <n v="102.10526315789474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d v="2014-10-17T03:57:13"/>
    <b v="0"/>
    <n v="150"/>
    <b v="1"/>
    <s v="film &amp; video/television"/>
    <n v="111.72500000000001"/>
    <n v="148.96666666666667"/>
    <x v="0"/>
  </r>
  <r>
    <n v="28"/>
    <x v="28"/>
    <s v="John and Brian are on a quest to change people's lives and rehabilitate dogs."/>
    <n v="12000"/>
    <n v="12042"/>
    <x v="0"/>
    <x v="0"/>
    <s v="USD"/>
    <n v="1450307284"/>
    <d v="2015-12-16T23:08:04"/>
    <n v="1447715284"/>
    <d v="2015-11-16T23:08:04"/>
    <b v="0"/>
    <n v="71"/>
    <b v="1"/>
    <s v="film &amp; video/television"/>
    <n v="100.35000000000001"/>
    <n v="169.6056338028169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d v="2014-06-22T16:09:28"/>
    <b v="0"/>
    <n v="117"/>
    <b v="1"/>
    <s v="film &amp; video/television"/>
    <n v="123.33333333333334"/>
    <n v="31.623931623931625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d v="2014-07-22T07:01:55"/>
    <b v="0"/>
    <n v="53"/>
    <b v="1"/>
    <s v="film &amp; video/television"/>
    <n v="101.29975"/>
    <n v="76.45264150943396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d v="2016-01-07T19:00:34"/>
    <b v="0"/>
    <n v="1"/>
    <b v="1"/>
    <s v="film &amp; video/television"/>
    <n v="100"/>
    <n v="13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d v="2016-04-01T15:03:37"/>
    <b v="0"/>
    <n v="89"/>
    <b v="1"/>
    <s v="film &amp; video/television"/>
    <n v="100.24604569420035"/>
    <n v="320.44943820224717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d v="2015-10-09T15:51:41"/>
    <b v="0"/>
    <n v="64"/>
    <b v="1"/>
    <s v="film &amp; video/television"/>
    <n v="102.0952380952381"/>
    <n v="83.75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d v="2014-07-21T07:43:21"/>
    <b v="0"/>
    <n v="68"/>
    <b v="1"/>
    <s v="film &amp; video/television"/>
    <n v="130.46153846153845"/>
    <n v="49.882352941176471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d v="2015-04-04T07:00:14"/>
    <b v="0"/>
    <n v="28"/>
    <b v="1"/>
    <s v="film &amp; video/television"/>
    <n v="166.5"/>
    <n v="59.464285714285715"/>
    <x v="0"/>
  </r>
  <r>
    <n v="36"/>
    <x v="36"/>
    <s v="A modern day priest makes an unusual discovery, setting off a chain of events."/>
    <n v="6000"/>
    <n v="8529"/>
    <x v="0"/>
    <x v="0"/>
    <s v="USD"/>
    <n v="1428128525"/>
    <d v="2015-04-04T06:22:05"/>
    <n v="1425540125"/>
    <d v="2015-03-05T07:22:05"/>
    <b v="0"/>
    <n v="44"/>
    <b v="1"/>
    <s v="film &amp; video/television"/>
    <n v="142.15"/>
    <n v="193.84090909090909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d v="2015-01-28T16:37:59"/>
    <b v="0"/>
    <n v="253"/>
    <b v="1"/>
    <s v="film &amp; video/television"/>
    <n v="183.44090909090909"/>
    <n v="159.51383399209487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d v="2013-04-11T01:22:24"/>
    <b v="0"/>
    <n v="66"/>
    <b v="1"/>
    <s v="film &amp; video/television"/>
    <n v="110.04"/>
    <n v="41.68181818181818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d v="2014-04-25T01:07:48"/>
    <b v="0"/>
    <n v="217"/>
    <b v="1"/>
    <s v="film &amp; video/television"/>
    <n v="130.98000000000002"/>
    <n v="150.89861751152074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d v="2014-05-30T05:08:08"/>
    <b v="0"/>
    <n v="16"/>
    <b v="1"/>
    <s v="film &amp; video/television"/>
    <n v="101.35000000000001"/>
    <n v="126.6875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d v="2014-09-05T13:39:14"/>
    <b v="0"/>
    <n v="19"/>
    <b v="1"/>
    <s v="film &amp; video/television"/>
    <n v="100"/>
    <n v="105.26315789473684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d v="2014-11-28T15:20:26"/>
    <b v="0"/>
    <n v="169"/>
    <b v="1"/>
    <s v="film &amp; video/television"/>
    <n v="141.85714285714286"/>
    <n v="117.51479289940828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d v="2014-06-12T18:58:06"/>
    <b v="0"/>
    <n v="263"/>
    <b v="1"/>
    <s v="film &amp; video/television"/>
    <n v="308.65999999999997"/>
    <n v="117.36121673003802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d v="2014-08-23T02:22:17"/>
    <b v="0"/>
    <n v="15"/>
    <b v="1"/>
    <s v="film &amp; video/television"/>
    <n v="100"/>
    <n v="133.33333333333334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d v="2016-03-28T14:58:27"/>
    <b v="0"/>
    <n v="61"/>
    <b v="1"/>
    <s v="film &amp; video/television"/>
    <n v="120"/>
    <n v="98.360655737704917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d v="2015-11-15T23:09:34"/>
    <b v="0"/>
    <n v="45"/>
    <b v="1"/>
    <s v="film &amp; video/television"/>
    <n v="104.16666666666667"/>
    <n v="194.44444444444446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d v="2014-10-20T19:40:07"/>
    <b v="0"/>
    <n v="70"/>
    <b v="1"/>
    <s v="film &amp; video/television"/>
    <n v="107.61100000000002"/>
    <n v="76.865000000000009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d v="2015-01-29T12:24:20"/>
    <b v="0"/>
    <n v="38"/>
    <b v="1"/>
    <s v="film &amp; video/television"/>
    <n v="107.94999999999999"/>
    <n v="56.815789473684212"/>
    <x v="0"/>
  </r>
  <r>
    <n v="49"/>
    <x v="49"/>
    <s v="Driving Jersey is real people telling real stories."/>
    <n v="12000"/>
    <n v="12000"/>
    <x v="0"/>
    <x v="0"/>
    <s v="USD"/>
    <n v="1445660045"/>
    <d v="2015-10-24T04:14:05"/>
    <n v="1443068045"/>
    <d v="2015-09-24T04:14:05"/>
    <b v="0"/>
    <n v="87"/>
    <b v="1"/>
    <s v="film &amp; video/television"/>
    <n v="100"/>
    <n v="137.93103448275863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d v="2014-12-22T18:04:18"/>
    <b v="0"/>
    <n v="22"/>
    <b v="1"/>
    <s v="film &amp; video/television"/>
    <n v="100"/>
    <n v="27.272727272727273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d v="2015-07-11T22:17:17"/>
    <b v="0"/>
    <n v="119"/>
    <b v="1"/>
    <s v="film &amp; video/television"/>
    <n v="128.0181818181818"/>
    <n v="118.33613445378151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d v="2014-06-17T16:50:46"/>
    <b v="0"/>
    <n v="52"/>
    <b v="1"/>
    <s v="film &amp; video/television"/>
    <n v="116.21"/>
    <n v="223.48076923076923"/>
    <x v="0"/>
  </r>
  <r>
    <n v="53"/>
    <x v="53"/>
    <s v="Delicious TV's Vegan Mashup launching season two on public television"/>
    <n v="3000"/>
    <n v="3289"/>
    <x v="0"/>
    <x v="0"/>
    <s v="USD"/>
    <n v="1396648800"/>
    <d v="2014-04-04T22:00:00"/>
    <n v="1395407445"/>
    <d v="2014-03-21T13:10:45"/>
    <b v="0"/>
    <n v="117"/>
    <b v="1"/>
    <s v="film &amp; video/television"/>
    <n v="109.63333333333334"/>
    <n v="28.111111111111111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d v="2015-11-25T17:07:01"/>
    <b v="0"/>
    <n v="52"/>
    <b v="1"/>
    <s v="film &amp; video/television"/>
    <n v="101"/>
    <n v="194.23076923076923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d v="2016-05-06T23:15:16"/>
    <b v="0"/>
    <n v="86"/>
    <b v="1"/>
    <s v="film &amp; video/television"/>
    <n v="128.95348837209301"/>
    <n v="128.95348837209303"/>
    <x v="0"/>
  </r>
  <r>
    <n v="56"/>
    <x v="56"/>
    <s v="We want to see more women's cycling on TV - and we need your help to make it happen!"/>
    <n v="8000"/>
    <n v="8581"/>
    <x v="0"/>
    <x v="1"/>
    <s v="GBP"/>
    <n v="1433779200"/>
    <d v="2015-06-08T16:00:00"/>
    <n v="1432559424"/>
    <d v="2015-05-25T13:10:24"/>
    <b v="0"/>
    <n v="174"/>
    <b v="1"/>
    <s v="film &amp; video/television"/>
    <n v="107.26249999999999"/>
    <n v="49.316091954022987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d v="2015-03-26T19:59:22"/>
    <b v="0"/>
    <n v="69"/>
    <b v="1"/>
    <s v="film &amp; video/television"/>
    <n v="101.89999999999999"/>
    <n v="221.52173913043478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d v="2014-10-20T17:52:52"/>
    <b v="0"/>
    <n v="75"/>
    <b v="1"/>
    <s v="film &amp; video/television"/>
    <n v="102.91"/>
    <n v="137.21333333333334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d v="2015-08-14T05:39:36"/>
    <b v="0"/>
    <n v="33"/>
    <b v="1"/>
    <s v="film &amp; video/television"/>
    <n v="100.12570000000001"/>
    <n v="606.82242424242418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d v="2014-03-03T21:38:37"/>
    <b v="0"/>
    <n v="108"/>
    <b v="1"/>
    <s v="film &amp; video/shorts"/>
    <n v="103.29622222222221"/>
    <n v="43.040092592592593"/>
    <x v="0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d v="2013-05-15T19:32:37"/>
    <b v="0"/>
    <n v="23"/>
    <b v="1"/>
    <s v="film &amp; video/shorts"/>
    <n v="148.30000000000001"/>
    <n v="322.39130434782606"/>
    <x v="0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d v="2013-02-06T19:11:18"/>
    <b v="0"/>
    <n v="48"/>
    <b v="1"/>
    <s v="film &amp; video/shorts"/>
    <n v="154.73333333333332"/>
    <n v="96.708333333333329"/>
    <x v="0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d v="2013-12-04T21:53:33"/>
    <b v="0"/>
    <n v="64"/>
    <b v="1"/>
    <s v="film &amp; video/shorts"/>
    <n v="113.51849999999999"/>
    <n v="35.474531249999998"/>
    <x v="0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d v="2013-06-08T00:26:21"/>
    <b v="0"/>
    <n v="24"/>
    <b v="1"/>
    <s v="film &amp; video/shorts"/>
    <n v="173.33333333333334"/>
    <n v="86.666666666666671"/>
    <x v="0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d v="2014-07-15T19:42:34"/>
    <b v="0"/>
    <n v="57"/>
    <b v="1"/>
    <s v="film &amp; video/shorts"/>
    <n v="107.52857142857141"/>
    <n v="132.05263157894737"/>
    <x v="0"/>
  </r>
  <r>
    <n v="66"/>
    <x v="66"/>
    <s v="A dark comedy set in the '60s about clinical depression and one night stands."/>
    <n v="2000"/>
    <n v="2372"/>
    <x v="0"/>
    <x v="0"/>
    <s v="USD"/>
    <n v="1468873420"/>
    <d v="2016-07-18T20:23:40"/>
    <n v="1466281420"/>
    <d v="2016-06-18T20:23:40"/>
    <b v="0"/>
    <n v="26"/>
    <b v="1"/>
    <s v="film &amp; video/shorts"/>
    <n v="118.6"/>
    <n v="91.230769230769226"/>
    <x v="0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d v="2012-06-15T14:00:04"/>
    <b v="0"/>
    <n v="20"/>
    <b v="1"/>
    <s v="film &amp; video/shorts"/>
    <n v="116.25000000000001"/>
    <n v="116.25"/>
    <x v="0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d v="2014-01-24T13:39:51"/>
    <b v="0"/>
    <n v="36"/>
    <b v="1"/>
    <s v="film &amp; video/shorts"/>
    <n v="127.16666666666667"/>
    <n v="21.194444444444443"/>
    <x v="0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d v="2011-08-31T04:30:25"/>
    <b v="0"/>
    <n v="178"/>
    <b v="1"/>
    <s v="film &amp; video/shorts"/>
    <n v="110.9423"/>
    <n v="62.327134831460668"/>
    <x v="0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d v="2011-07-06T21:30:45"/>
    <b v="0"/>
    <n v="17"/>
    <b v="1"/>
    <s v="film &amp; video/shorts"/>
    <n v="127.2"/>
    <n v="37.411764705882355"/>
    <x v="0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d v="2012-03-29T06:30:57"/>
    <b v="0"/>
    <n v="32"/>
    <b v="1"/>
    <s v="film &amp; video/shorts"/>
    <n v="123.94444444444443"/>
    <n v="69.71875"/>
    <x v="0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d v="2012-10-26T00:14:41"/>
    <b v="0"/>
    <n v="41"/>
    <b v="1"/>
    <s v="film &amp; video/shorts"/>
    <n v="108.40909090909091"/>
    <n v="58.170731707317074"/>
    <x v="0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d v="2011-02-13T18:09:44"/>
    <b v="0"/>
    <n v="18"/>
    <b v="1"/>
    <s v="film &amp; video/shorts"/>
    <n v="100"/>
    <n v="50"/>
    <x v="0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d v="2015-12-22T11:41:35"/>
    <b v="0"/>
    <n v="29"/>
    <b v="1"/>
    <s v="film &amp; video/shorts"/>
    <n v="112.93199999999999"/>
    <n v="19.471034482758618"/>
    <x v="0"/>
  </r>
  <r>
    <n v="75"/>
    <x v="75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d v="2013-03-24T05:01:12"/>
    <b v="0"/>
    <n v="47"/>
    <b v="1"/>
    <s v="film &amp; video/shorts"/>
    <n v="115.42857142857143"/>
    <n v="85.957446808510639"/>
    <x v="0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d v="2011-10-28T16:35:58"/>
    <b v="0"/>
    <n v="15"/>
    <b v="1"/>
    <s v="film &amp; video/shorts"/>
    <n v="153.33333333333334"/>
    <n v="30.666666666666668"/>
    <x v="0"/>
  </r>
  <r>
    <n v="77"/>
    <x v="77"/>
    <s v="A short film about a boy searching for companionship in a hermit crab he finds on the beach."/>
    <n v="400"/>
    <n v="1570"/>
    <x v="0"/>
    <x v="0"/>
    <s v="USD"/>
    <n v="1337569140"/>
    <d v="2012-05-21T02:59:00"/>
    <n v="1332991717"/>
    <d v="2012-03-29T03:28:37"/>
    <b v="0"/>
    <n v="26"/>
    <b v="1"/>
    <s v="film &amp; video/shorts"/>
    <n v="392.5"/>
    <n v="60.384615384615387"/>
    <x v="0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d v="2016-08-22T17:32:01"/>
    <b v="0"/>
    <n v="35"/>
    <b v="1"/>
    <s v="film &amp; video/shorts"/>
    <n v="2702"/>
    <n v="38.6"/>
    <x v="0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d v="2014-03-26T18:38:13"/>
    <b v="0"/>
    <n v="41"/>
    <b v="1"/>
    <s v="film &amp; video/shorts"/>
    <n v="127"/>
    <n v="40.268292682926827"/>
    <x v="0"/>
  </r>
  <r>
    <n v="80"/>
    <x v="80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d v="2013-11-05T02:00:56"/>
    <b v="0"/>
    <n v="47"/>
    <b v="1"/>
    <s v="film &amp; video/shorts"/>
    <n v="107.25"/>
    <n v="273.82978723404256"/>
    <x v="0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d v="2012-07-10T03:48:47"/>
    <b v="0"/>
    <n v="28"/>
    <b v="1"/>
    <s v="film &amp; video/shorts"/>
    <n v="198"/>
    <n v="53.035714285714285"/>
    <x v="0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d v="2011-09-09T19:41:01"/>
    <b v="0"/>
    <n v="100"/>
    <b v="1"/>
    <s v="film &amp; video/shorts"/>
    <n v="100.01249999999999"/>
    <n v="40.005000000000003"/>
    <x v="0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d v="2015-02-07T14:46:29"/>
    <b v="0"/>
    <n v="13"/>
    <b v="1"/>
    <s v="film &amp; video/shorts"/>
    <n v="102.49999999999999"/>
    <n v="15.76923076923077"/>
    <x v="0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d v="2011-04-15T18:11:26"/>
    <b v="0"/>
    <n v="7"/>
    <b v="1"/>
    <s v="film &amp; video/shorts"/>
    <n v="100"/>
    <n v="71.428571428571431"/>
    <x v="0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d v="2011-08-24T03:00:37"/>
    <b v="0"/>
    <n v="21"/>
    <b v="1"/>
    <s v="film &amp; video/shorts"/>
    <n v="125.49999999999999"/>
    <n v="71.714285714285708"/>
    <x v="0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d v="2015-10-14T13:20:45"/>
    <b v="0"/>
    <n v="17"/>
    <b v="1"/>
    <s v="film &amp; video/shorts"/>
    <n v="106.46666666666667"/>
    <n v="375.76470588235293"/>
    <x v="0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d v="2010-05-24T12:56:43"/>
    <b v="0"/>
    <n v="25"/>
    <b v="1"/>
    <s v="film &amp; video/shorts"/>
    <n v="104.60000000000001"/>
    <n v="104.6"/>
    <x v="0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d v="2014-05-27T15:48:51"/>
    <b v="0"/>
    <n v="60"/>
    <b v="1"/>
    <s v="film &amp; video/shorts"/>
    <n v="102.85714285714285"/>
    <n v="60"/>
    <x v="0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d v="2013-05-08T18:03:12"/>
    <b v="0"/>
    <n v="56"/>
    <b v="1"/>
    <s v="film &amp; video/shorts"/>
    <n v="115.06666666666668"/>
    <n v="123.28571428571429"/>
    <x v="0"/>
  </r>
  <r>
    <n v="90"/>
    <x v="90"/>
    <s v="We're looking for funding to help submit a short film to film festivals."/>
    <n v="500"/>
    <n v="502"/>
    <x v="0"/>
    <x v="0"/>
    <s v="USD"/>
    <n v="1310454499"/>
    <d v="2011-07-12T07:08:19"/>
    <n v="1307862499"/>
    <d v="2011-06-12T07:08:19"/>
    <b v="0"/>
    <n v="16"/>
    <b v="1"/>
    <s v="film &amp; video/shorts"/>
    <n v="100.4"/>
    <n v="31.375"/>
    <x v="0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d v="2011-03-17T09:39:24"/>
    <b v="0"/>
    <n v="46"/>
    <b v="1"/>
    <s v="film &amp; video/shorts"/>
    <n v="120"/>
    <n v="78.260869565217391"/>
    <x v="0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d v="2016-12-17T04:46:23"/>
    <b v="0"/>
    <n v="43"/>
    <b v="1"/>
    <s v="film &amp; video/shorts"/>
    <n v="105.2"/>
    <n v="122.32558139534883"/>
    <x v="0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d v="2012-06-05T20:35:37"/>
    <b v="0"/>
    <n v="15"/>
    <b v="1"/>
    <s v="film &amp; video/shorts"/>
    <n v="110.60000000000001"/>
    <n v="73.733333333333334"/>
    <x v="0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d v="2014-03-18T17:13:42"/>
    <b v="0"/>
    <n v="12"/>
    <b v="1"/>
    <s v="film &amp; video/shorts"/>
    <n v="104"/>
    <n v="21.666666666666668"/>
    <x v="0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d v="2012-01-27T00:07:21"/>
    <b v="0"/>
    <n v="21"/>
    <b v="1"/>
    <s v="film &amp; video/shorts"/>
    <n v="131.42857142857142"/>
    <n v="21.904761904761905"/>
    <x v="0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d v="2010-05-26T15:54:01"/>
    <b v="0"/>
    <n v="34"/>
    <b v="1"/>
    <s v="film &amp; video/shorts"/>
    <n v="114.66666666666667"/>
    <n v="50.588235294117645"/>
    <x v="0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d v="2011-06-12T03:14:42"/>
    <b v="0"/>
    <n v="8"/>
    <b v="1"/>
    <s v="film &amp; video/shorts"/>
    <n v="106.25"/>
    <n v="53.125"/>
    <x v="0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d v="2012-11-01T19:04:34"/>
    <b v="0"/>
    <n v="60"/>
    <b v="1"/>
    <s v="film &amp; video/shorts"/>
    <n v="106.25"/>
    <n v="56.666666666666664"/>
    <x v="0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d v="2013-12-23T21:39:59"/>
    <b v="0"/>
    <n v="39"/>
    <b v="1"/>
    <s v="film &amp; video/shorts"/>
    <n v="106.01933333333334"/>
    <n v="40.776666666666664"/>
    <x v="0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d v="2012-10-15T18:04:46"/>
    <b v="0"/>
    <n v="26"/>
    <b v="1"/>
    <s v="film &amp; video/shorts"/>
    <n v="100"/>
    <n v="192.30769230769232"/>
    <x v="0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d v="2012-12-31T18:38:30"/>
    <b v="0"/>
    <n v="35"/>
    <b v="1"/>
    <s v="film &amp; video/shorts"/>
    <n v="100"/>
    <n v="100"/>
    <x v="0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d v="2010-11-23T03:08:53"/>
    <b v="0"/>
    <n v="65"/>
    <b v="1"/>
    <s v="film &amp; video/shorts"/>
    <n v="127.75000000000001"/>
    <n v="117.92307692307692"/>
    <x v="0"/>
  </r>
  <r>
    <n v="103"/>
    <x v="103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d v="2014-02-12T19:20:30"/>
    <b v="0"/>
    <n v="49"/>
    <b v="1"/>
    <s v="film &amp; video/shorts"/>
    <n v="105.15384615384616"/>
    <n v="27.897959183673468"/>
    <x v="0"/>
  </r>
  <r>
    <n v="104"/>
    <x v="104"/>
    <s v="UCF short film about an old man, his love for music, and his misplaced trumpet.  "/>
    <n v="500"/>
    <n v="600"/>
    <x v="0"/>
    <x v="0"/>
    <s v="USD"/>
    <n v="1301792400"/>
    <d v="2011-04-03T01:00:00"/>
    <n v="1299775266"/>
    <d v="2011-03-10T16:41:06"/>
    <b v="0"/>
    <n v="10"/>
    <b v="1"/>
    <s v="film &amp; video/shorts"/>
    <n v="120"/>
    <n v="60"/>
    <x v="0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d v="2016-04-25T17:23:40"/>
    <b v="0"/>
    <n v="60"/>
    <b v="1"/>
    <s v="film &amp; video/shorts"/>
    <n v="107.40909090909089"/>
    <n v="39.383333333333333"/>
    <x v="0"/>
  </r>
  <r>
    <n v="106"/>
    <x v="106"/>
    <s v="A Boy. A Girl. A Car. A Serial Killer."/>
    <n v="5000"/>
    <n v="5025"/>
    <x v="0"/>
    <x v="0"/>
    <s v="USD"/>
    <n v="1333391901"/>
    <d v="2012-04-02T18:38:21"/>
    <n v="1332182301"/>
    <d v="2012-03-19T18:38:21"/>
    <b v="0"/>
    <n v="27"/>
    <b v="1"/>
    <s v="film &amp; video/shorts"/>
    <n v="100.49999999999999"/>
    <n v="186.11111111111111"/>
    <x v="0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d v="2011-04-02T23:34:47"/>
    <b v="0"/>
    <n v="69"/>
    <b v="1"/>
    <s v="film &amp; video/shorts"/>
    <n v="102.46666666666667"/>
    <n v="111.37681159420291"/>
    <x v="0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d v="2013-04-01T14:42:50"/>
    <b v="0"/>
    <n v="47"/>
    <b v="1"/>
    <s v="film &amp; video/shorts"/>
    <n v="246.66666666666669"/>
    <n v="78.723404255319153"/>
    <x v="0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d v="2011-01-27T00:37:10"/>
    <b v="0"/>
    <n v="47"/>
    <b v="1"/>
    <s v="film &amp; video/shorts"/>
    <n v="219.49999999999997"/>
    <n v="46.702127659574465"/>
    <x v="0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d v="2013-10-10T22:47:33"/>
    <b v="0"/>
    <n v="26"/>
    <b v="1"/>
    <s v="film &amp; video/shorts"/>
    <n v="130.76923076923077"/>
    <n v="65.384615384615387"/>
    <x v="0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d v="2015-05-01T07:59:47"/>
    <b v="0"/>
    <n v="53"/>
    <b v="1"/>
    <s v="film &amp; video/shorts"/>
    <n v="154.57142857142858"/>
    <n v="102.0754716981132"/>
    <x v="0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d v="2014-03-20T01:01:58"/>
    <b v="0"/>
    <n v="81"/>
    <b v="1"/>
    <s v="film &amp; video/shorts"/>
    <n v="104"/>
    <n v="64.197530864197532"/>
    <x v="0"/>
  </r>
  <r>
    <n v="113"/>
    <x v="113"/>
    <s v="A living memorial for all those dealing with trauma, grief and loss."/>
    <n v="5000"/>
    <n v="7050"/>
    <x v="0"/>
    <x v="0"/>
    <s v="USD"/>
    <n v="1312642800"/>
    <d v="2011-08-06T15:00:00"/>
    <n v="1311963128"/>
    <d v="2011-07-29T18:12:08"/>
    <b v="0"/>
    <n v="78"/>
    <b v="1"/>
    <s v="film &amp; video/shorts"/>
    <n v="141"/>
    <n v="90.384615384615387"/>
    <x v="0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d v="2011-11-14T06:34:48"/>
    <b v="0"/>
    <n v="35"/>
    <b v="1"/>
    <s v="film &amp; video/shorts"/>
    <n v="103.33333333333334"/>
    <n v="88.571428571428569"/>
    <x v="0"/>
  </r>
  <r>
    <n v="115"/>
    <x v="115"/>
    <s v="Never judge a book (or a lover) by their cover."/>
    <n v="450"/>
    <n v="632"/>
    <x v="0"/>
    <x v="0"/>
    <s v="USD"/>
    <n v="1328377444"/>
    <d v="2012-02-04T17:44:04"/>
    <n v="1326217444"/>
    <d v="2012-01-10T17:44:04"/>
    <b v="0"/>
    <n v="22"/>
    <b v="1"/>
    <s v="film &amp; video/shorts"/>
    <n v="140.44444444444443"/>
    <n v="28.727272727272727"/>
    <x v="0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d v="2011-02-21T11:55:55"/>
    <b v="0"/>
    <n v="57"/>
    <b v="1"/>
    <s v="film &amp; video/shorts"/>
    <n v="113.65714285714286"/>
    <n v="69.78947368421052"/>
    <x v="0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d v="2010-03-11T20:02:24"/>
    <b v="0"/>
    <n v="27"/>
    <b v="1"/>
    <s v="film &amp; video/shorts"/>
    <n v="100.49377777777779"/>
    <n v="167.48962962962963"/>
    <x v="0"/>
  </r>
  <r>
    <n v="118"/>
    <x v="118"/>
    <s v="When a ruthless hit-man is 'denounced' from the mafia, his old enemies declare war."/>
    <n v="5000"/>
    <n v="5651.58"/>
    <x v="0"/>
    <x v="0"/>
    <s v="USD"/>
    <n v="1311902236"/>
    <d v="2011-07-29T01:17:16"/>
    <n v="1309310236"/>
    <d v="2011-06-29T01:17:16"/>
    <b v="0"/>
    <n v="39"/>
    <b v="1"/>
    <s v="film &amp; video/shorts"/>
    <n v="113.03159999999998"/>
    <n v="144.91230769230768"/>
    <x v="0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d v="2011-07-15T01:39:46"/>
    <b v="0"/>
    <n v="37"/>
    <b v="1"/>
    <s v="film &amp; video/shorts"/>
    <n v="104.55692307692308"/>
    <n v="91.840540540540545"/>
    <x v="0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d v="2016-09-03T01:11:47"/>
    <b v="0"/>
    <n v="1"/>
    <b v="0"/>
    <s v="film &amp; video/science fiction"/>
    <n v="1.4285714285714287E-2"/>
    <n v="10"/>
    <x v="0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d v="2015-04-02T16:55:10"/>
    <b v="0"/>
    <n v="1"/>
    <b v="0"/>
    <s v="film &amp; video/science fiction"/>
    <n v="3.3333333333333333E-2"/>
    <n v="1"/>
    <x v="0"/>
  </r>
  <r>
    <n v="122"/>
    <x v="122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d v="2016-08-11T10:21:47"/>
    <b v="0"/>
    <n v="0"/>
    <b v="0"/>
    <s v="film &amp; video/science fiction"/>
    <n v="0"/>
    <e v="#DIV/0!"/>
    <x v="0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d v="2014-09-22T18:46:04"/>
    <b v="0"/>
    <n v="6"/>
    <b v="0"/>
    <s v="film &amp; video/science fiction"/>
    <n v="0.27454545454545454"/>
    <n v="25.166666666666668"/>
    <x v="0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d v="2015-04-20T22:17:22"/>
    <b v="0"/>
    <n v="0"/>
    <b v="0"/>
    <s v="film &amp; video/science fiction"/>
    <n v="0"/>
    <e v="#DIV/0!"/>
    <x v="0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d v="2016-12-05T23:51:20"/>
    <b v="0"/>
    <n v="6"/>
    <b v="0"/>
    <s v="film &amp; video/science fiction"/>
    <n v="14.000000000000002"/>
    <n v="11.666666666666666"/>
    <x v="0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d v="2015-05-11T14:08:57"/>
    <b v="0"/>
    <n v="13"/>
    <b v="0"/>
    <s v="film &amp; video/science fiction"/>
    <n v="5.548"/>
    <n v="106.69230769230769"/>
    <x v="0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d v="2015-03-04T14:59:01"/>
    <b v="0"/>
    <n v="4"/>
    <b v="0"/>
    <s v="film &amp; video/science fiction"/>
    <n v="2.375"/>
    <n v="47.5"/>
    <x v="0"/>
  </r>
  <r>
    <n v="128"/>
    <x v="128"/>
    <s v="A Science Fiction film filled with entertainment and Excitement"/>
    <n v="100000"/>
    <n v="1867"/>
    <x v="1"/>
    <x v="0"/>
    <s v="USD"/>
    <n v="1476941293"/>
    <d v="2016-10-20T05:28:13"/>
    <n v="1473917293"/>
    <d v="2016-09-15T05:28:13"/>
    <b v="0"/>
    <n v="6"/>
    <b v="0"/>
    <s v="film &amp; video/science fiction"/>
    <n v="1.867"/>
    <n v="311.16666666666669"/>
    <x v="0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d v="2014-08-31T22:29:43"/>
    <b v="0"/>
    <n v="0"/>
    <b v="0"/>
    <s v="film &amp; video/science fiction"/>
    <n v="0"/>
    <e v="#DIV/0!"/>
    <x v="0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d v="2014-05-19T21:58:12"/>
    <b v="0"/>
    <n v="0"/>
    <b v="0"/>
    <s v="film &amp; video/science fiction"/>
    <n v="0"/>
    <e v="#DIV/0!"/>
    <x v="0"/>
  </r>
  <r>
    <n v="131"/>
    <x v="131"/>
    <s v="I"/>
    <n v="1200"/>
    <n v="0"/>
    <x v="1"/>
    <x v="0"/>
    <s v="USD"/>
    <n v="1467763200"/>
    <d v="2016-07-06T00:00:00"/>
    <n v="1466453161"/>
    <d v="2016-06-20T20:06:01"/>
    <b v="0"/>
    <n v="0"/>
    <b v="0"/>
    <s v="film &amp; video/science fiction"/>
    <n v="0"/>
    <e v="#DIV/0!"/>
    <x v="0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d v="2014-09-23T19:30:07"/>
    <b v="0"/>
    <n v="81"/>
    <b v="0"/>
    <s v="film &amp; video/science fiction"/>
    <n v="9.5687499999999996"/>
    <n v="94.506172839506178"/>
    <x v="0"/>
  </r>
  <r>
    <n v="133"/>
    <x v="133"/>
    <s v="Invasion from outer space sights, to weird to imagine destruction too monstrous to escape"/>
    <n v="71764"/>
    <n v="0"/>
    <x v="1"/>
    <x v="0"/>
    <s v="USD"/>
    <n v="1464715860"/>
    <d v="2016-05-31T17:31:00"/>
    <n v="1462130584"/>
    <d v="2016-05-01T19:23:04"/>
    <b v="0"/>
    <n v="0"/>
    <b v="0"/>
    <s v="film &amp; video/science fiction"/>
    <n v="0"/>
    <e v="#DIV/0!"/>
    <x v="0"/>
  </r>
  <r>
    <n v="134"/>
    <x v="134"/>
    <s v="steampunk  remake of &quot;a Christmas carol&quot;"/>
    <n v="5000"/>
    <n v="0"/>
    <x v="1"/>
    <x v="0"/>
    <s v="USD"/>
    <n v="1441386000"/>
    <d v="2015-09-04T17:00:00"/>
    <n v="1438811418"/>
    <d v="2015-08-05T21:50:18"/>
    <b v="0"/>
    <n v="0"/>
    <b v="0"/>
    <s v="film &amp; video/science fiction"/>
    <n v="0"/>
    <e v="#DIV/0!"/>
    <x v="0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d v="2014-05-29T09:09:57"/>
    <b v="0"/>
    <n v="5"/>
    <b v="0"/>
    <s v="film &amp; video/science fiction"/>
    <n v="13.433333333333334"/>
    <n v="80.599999999999994"/>
    <x v="0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d v="2015-04-02T09:50:34"/>
    <b v="0"/>
    <n v="0"/>
    <b v="0"/>
    <s v="film &amp; video/science fiction"/>
    <n v="0"/>
    <e v="#DIV/0!"/>
    <x v="0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d v="2015-08-23T13:46:33"/>
    <b v="0"/>
    <n v="0"/>
    <b v="0"/>
    <s v="film &amp; video/science fiction"/>
    <n v="0"/>
    <e v="#DIV/0!"/>
    <x v="0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d v="2015-07-01T06:10:41"/>
    <b v="0"/>
    <n v="58"/>
    <b v="0"/>
    <s v="film &amp; video/science fiction"/>
    <n v="3.1413333333333333"/>
    <n v="81.241379310344826"/>
    <x v="0"/>
  </r>
  <r>
    <n v="139"/>
    <x v="139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d v="2015-07-02T22:06:12"/>
    <b v="0"/>
    <n v="1"/>
    <b v="0"/>
    <s v="film &amp; video/science fiction"/>
    <n v="100"/>
    <n v="500"/>
    <x v="0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d v="2015-02-18T04:45:32"/>
    <b v="0"/>
    <n v="0"/>
    <b v="0"/>
    <s v="film &amp; video/science fiction"/>
    <n v="0"/>
    <e v="#DIV/0!"/>
    <x v="0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d v="2015-04-16T03:40:23"/>
    <b v="0"/>
    <n v="28"/>
    <b v="0"/>
    <s v="film &amp; video/science fiction"/>
    <n v="10.775"/>
    <n v="46.178571428571431"/>
    <x v="0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d v="2014-10-26T21:26:18"/>
    <b v="0"/>
    <n v="1"/>
    <b v="0"/>
    <s v="film &amp; video/science fiction"/>
    <n v="0.33333333333333337"/>
    <n v="10"/>
    <x v="0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d v="2016-07-08T01:32:22"/>
    <b v="0"/>
    <n v="0"/>
    <b v="0"/>
    <s v="film &amp; video/science fiction"/>
    <n v="0"/>
    <e v="#DIV/0!"/>
    <x v="0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d v="2015-02-12T18:17:52"/>
    <b v="0"/>
    <n v="37"/>
    <b v="0"/>
    <s v="film &amp; video/science fiction"/>
    <n v="27.6"/>
    <n v="55.945945945945944"/>
    <x v="0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d v="2015-07-15T13:00:52"/>
    <b v="0"/>
    <n v="9"/>
    <b v="0"/>
    <s v="film &amp; video/science fiction"/>
    <n v="7.5111111111111111"/>
    <n v="37.555555555555557"/>
    <x v="0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d v="2016-11-19T00:23:18"/>
    <b v="0"/>
    <n v="3"/>
    <b v="0"/>
    <s v="film &amp; video/science fiction"/>
    <n v="0.57499999999999996"/>
    <n v="38.333333333333336"/>
    <x v="0"/>
  </r>
  <r>
    <n v="147"/>
    <x v="147"/>
    <s v="Film makers catch live footage beyond their wildest dreams."/>
    <n v="7000"/>
    <n v="0"/>
    <x v="1"/>
    <x v="1"/>
    <s v="GBP"/>
    <n v="1420741080"/>
    <d v="2015-01-08T18:18:00"/>
    <n v="1417026340"/>
    <d v="2014-11-26T18:25:40"/>
    <b v="0"/>
    <n v="0"/>
    <b v="0"/>
    <s v="film &amp; video/science fiction"/>
    <n v="0"/>
    <e v="#DIV/0!"/>
    <x v="0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d v="2016-01-28T06:45:36"/>
    <b v="0"/>
    <n v="2"/>
    <b v="0"/>
    <s v="film &amp; video/science fiction"/>
    <n v="0.08"/>
    <n v="20"/>
    <x v="0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d v="2014-11-25T04:07:50"/>
    <b v="0"/>
    <n v="6"/>
    <b v="0"/>
    <s v="film &amp; video/science fiction"/>
    <n v="0.91999999999999993"/>
    <n v="15.333333333333334"/>
    <x v="0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d v="2015-03-27T03:53:02"/>
    <b v="0"/>
    <n v="67"/>
    <b v="0"/>
    <s v="film &amp; video/science fiction"/>
    <n v="23.163076923076922"/>
    <n v="449.43283582089555"/>
    <x v="0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d v="2015-04-19T13:13:11"/>
    <b v="0"/>
    <n v="5"/>
    <b v="0"/>
    <s v="film &amp; video/science fiction"/>
    <n v="5.5999999999999994E-2"/>
    <n v="28"/>
    <x v="0"/>
  </r>
  <r>
    <n v="152"/>
    <x v="152"/>
    <s v="The Great Dark is a journey through the unimaginable...and un foreseeable..."/>
    <n v="380000"/>
    <n v="30"/>
    <x v="1"/>
    <x v="0"/>
    <s v="USD"/>
    <n v="1411437100"/>
    <d v="2014-09-23T01:51:40"/>
    <n v="1408845100"/>
    <d v="2014-08-24T01:51:40"/>
    <b v="0"/>
    <n v="2"/>
    <b v="0"/>
    <s v="film &amp; video/science fiction"/>
    <n v="7.8947368421052634E-3"/>
    <n v="15"/>
    <x v="0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d v="2014-10-21T14:04:04"/>
    <b v="0"/>
    <n v="10"/>
    <b v="0"/>
    <s v="film &amp; video/science fiction"/>
    <n v="0.71799999999999997"/>
    <n v="35.9"/>
    <x v="0"/>
  </r>
  <r>
    <n v="154"/>
    <x v="154"/>
    <s v="Fiction Becomes Reality in this non-profit science fiction, stop motion, and fantasy fan film."/>
    <n v="1500"/>
    <n v="40"/>
    <x v="1"/>
    <x v="0"/>
    <s v="USD"/>
    <n v="1433336895"/>
    <d v="2015-06-03T13:08:15"/>
    <n v="1429621695"/>
    <d v="2015-04-21T13:08:15"/>
    <b v="0"/>
    <n v="3"/>
    <b v="0"/>
    <s v="film &amp; video/science fiction"/>
    <n v="2.666666666666667"/>
    <n v="13.333333333333334"/>
    <x v="0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d v="2015-06-13T13:25:35"/>
    <b v="0"/>
    <n v="4"/>
    <b v="0"/>
    <s v="film &amp; video/science fiction"/>
    <n v="6.0000000000000001E-3"/>
    <n v="20.25"/>
    <x v="0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d v="2014-06-04T02:59:56"/>
    <b v="0"/>
    <n v="15"/>
    <b v="0"/>
    <s v="film &amp; video/science fiction"/>
    <n v="5.0999999999999996"/>
    <n v="119"/>
    <x v="0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d v="2016-01-27T21:52:52"/>
    <b v="0"/>
    <n v="2"/>
    <b v="0"/>
    <s v="film &amp; video/science fiction"/>
    <n v="0.26711185308848079"/>
    <n v="4"/>
    <x v="0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d v="2014-09-22T01:50:28"/>
    <b v="0"/>
    <n v="0"/>
    <b v="0"/>
    <s v="film &amp; video/science fiction"/>
    <n v="0"/>
    <e v="#DIV/0!"/>
    <x v="0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d v="2016-05-24T10:25:45"/>
    <b v="0"/>
    <n v="1"/>
    <b v="0"/>
    <s v="film &amp; video/science fiction"/>
    <n v="2E-3"/>
    <n v="10"/>
    <x v="0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d v="2015-06-16T21:54:51"/>
    <b v="0"/>
    <n v="0"/>
    <b v="0"/>
    <s v="film &amp; video/drama"/>
    <n v="0"/>
    <e v="#DIV/0!"/>
    <x v="0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d v="2014-06-02T16:29:55"/>
    <b v="0"/>
    <n v="1"/>
    <b v="0"/>
    <s v="film &amp; video/drama"/>
    <n v="0.01"/>
    <n v="5"/>
    <x v="0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d v="2014-07-15T03:02:36"/>
    <b v="0"/>
    <n v="10"/>
    <b v="0"/>
    <s v="film &amp; video/drama"/>
    <n v="15.535714285714286"/>
    <n v="43.5"/>
    <x v="0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d v="2015-08-27T23:04:14"/>
    <b v="0"/>
    <n v="0"/>
    <b v="0"/>
    <s v="film &amp; video/drama"/>
    <n v="0"/>
    <e v="#DIV/0!"/>
    <x v="0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d v="2014-07-21T18:18:21"/>
    <b v="0"/>
    <n v="7"/>
    <b v="0"/>
    <s v="film &amp; video/drama"/>
    <n v="0.53333333333333333"/>
    <n v="91.428571428571431"/>
    <x v="0"/>
  </r>
  <r>
    <n v="165"/>
    <x v="165"/>
    <s v="A teacher. A boy. The beach and a heatwave that drove them all insane."/>
    <n v="17000"/>
    <n v="0"/>
    <x v="2"/>
    <x v="1"/>
    <s v="GBP"/>
    <n v="1452613724"/>
    <d v="2016-01-12T15:48:44"/>
    <n v="1450021724"/>
    <d v="2015-12-13T15:48:44"/>
    <b v="0"/>
    <n v="0"/>
    <b v="0"/>
    <s v="film &amp; video/drama"/>
    <n v="0"/>
    <e v="#DIV/0!"/>
    <x v="0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d v="2016-12-17T01:49:22"/>
    <b v="0"/>
    <n v="1"/>
    <b v="0"/>
    <s v="film &amp; video/drama"/>
    <n v="60"/>
    <n v="3000"/>
    <x v="0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d v="2015-06-05T22:15:35"/>
    <b v="0"/>
    <n v="2"/>
    <b v="0"/>
    <s v="film &amp; video/drama"/>
    <n v="0.01"/>
    <n v="5.5"/>
    <x v="0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d v="2015-02-17T20:02:50"/>
    <b v="0"/>
    <n v="3"/>
    <b v="0"/>
    <s v="film &amp; video/drama"/>
    <n v="4.0625"/>
    <n v="108.33333333333333"/>
    <x v="0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d v="2014-09-18T12:07:39"/>
    <b v="0"/>
    <n v="10"/>
    <b v="0"/>
    <s v="film &amp; video/drama"/>
    <n v="22.400000000000002"/>
    <n v="56"/>
    <x v="0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d v="2015-07-31T23:28:03"/>
    <b v="0"/>
    <n v="10"/>
    <b v="0"/>
    <s v="film &amp; video/drama"/>
    <n v="3.25"/>
    <n v="32.5"/>
    <x v="0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d v="2016-06-13T04:20:14"/>
    <b v="0"/>
    <n v="1"/>
    <b v="0"/>
    <s v="film &amp; video/drama"/>
    <n v="2E-3"/>
    <n v="1"/>
    <x v="0"/>
  </r>
  <r>
    <n v="172"/>
    <x v="172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d v="2015-02-12T09:28:43"/>
    <b v="0"/>
    <n v="0"/>
    <b v="0"/>
    <s v="film &amp; video/drama"/>
    <n v="0"/>
    <e v="#DIV/0!"/>
    <x v="0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d v="2015-01-29T13:45:08"/>
    <b v="0"/>
    <n v="0"/>
    <b v="0"/>
    <s v="film &amp; video/drama"/>
    <n v="0"/>
    <e v="#DIV/0!"/>
    <x v="0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d v="2015-03-09T18:12:56"/>
    <b v="0"/>
    <n v="0"/>
    <b v="0"/>
    <s v="film &amp; video/drama"/>
    <n v="0"/>
    <e v="#DIV/0!"/>
    <x v="0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d v="2014-08-04T18:40:11"/>
    <b v="0"/>
    <n v="26"/>
    <b v="0"/>
    <s v="film &amp; video/drama"/>
    <n v="6.4850000000000003"/>
    <n v="49.884615384615387"/>
    <x v="0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d v="2015-07-06T19:46:39"/>
    <b v="0"/>
    <n v="0"/>
    <b v="0"/>
    <s v="film &amp; video/drama"/>
    <n v="0"/>
    <e v="#DIV/0!"/>
    <x v="0"/>
  </r>
  <r>
    <n v="177"/>
    <x v="177"/>
    <s v="I'm making a modern day version of the bible story &quot; The Good Samaritan&quot;"/>
    <n v="450"/>
    <n v="180"/>
    <x v="2"/>
    <x v="0"/>
    <s v="USD"/>
    <n v="1427155726"/>
    <d v="2015-03-24T00:08:46"/>
    <n v="1425690526"/>
    <d v="2015-03-07T01:08:46"/>
    <b v="0"/>
    <n v="7"/>
    <b v="0"/>
    <s v="film &amp; video/drama"/>
    <n v="40"/>
    <n v="25.714285714285715"/>
    <x v="0"/>
  </r>
  <r>
    <n v="178"/>
    <x v="178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d v="2015-10-27T22:55:45"/>
    <b v="0"/>
    <n v="0"/>
    <b v="0"/>
    <s v="film &amp; video/drama"/>
    <n v="0"/>
    <e v="#DIV/0!"/>
    <x v="0"/>
  </r>
  <r>
    <n v="179"/>
    <x v="179"/>
    <s v="A feature-length film about how three people survive in a diseased world."/>
    <n v="1000"/>
    <n v="200"/>
    <x v="2"/>
    <x v="0"/>
    <s v="USD"/>
    <n v="1457056555"/>
    <d v="2016-03-04T01:55:55"/>
    <n v="1454464555"/>
    <d v="2016-02-03T01:55:55"/>
    <b v="0"/>
    <n v="2"/>
    <b v="0"/>
    <s v="film &amp; video/drama"/>
    <n v="20"/>
    <n v="100"/>
    <x v="0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d v="2015-03-04T23:47:23"/>
    <b v="0"/>
    <n v="13"/>
    <b v="0"/>
    <s v="film &amp; video/drama"/>
    <n v="33.416666666666664"/>
    <n v="30.846153846153847"/>
    <x v="0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d v="2015-05-23T17:48:15"/>
    <b v="0"/>
    <n v="4"/>
    <b v="0"/>
    <s v="film &amp; video/drama"/>
    <n v="21.092608822670172"/>
    <n v="180.5"/>
    <x v="0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d v="2016-12-08T00:17:12"/>
    <b v="0"/>
    <n v="0"/>
    <b v="0"/>
    <s v="film &amp; video/drama"/>
    <n v="0"/>
    <e v="#DIV/0!"/>
    <x v="0"/>
  </r>
  <r>
    <n v="183"/>
    <x v="183"/>
    <s v="Don't kill me until I meet my Dad"/>
    <n v="12500"/>
    <n v="4482"/>
    <x v="2"/>
    <x v="1"/>
    <s v="GBP"/>
    <n v="1417033610"/>
    <d v="2014-11-26T20:26:50"/>
    <n v="1414438010"/>
    <d v="2014-10-27T19:26:50"/>
    <b v="0"/>
    <n v="12"/>
    <b v="0"/>
    <s v="film &amp; video/drama"/>
    <n v="35.856000000000002"/>
    <n v="373.5"/>
    <x v="0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d v="2014-07-05T18:59:22"/>
    <b v="0"/>
    <n v="2"/>
    <b v="0"/>
    <s v="film &amp; video/drama"/>
    <n v="3.4000000000000004"/>
    <n v="25.5"/>
    <x v="0"/>
  </r>
  <r>
    <n v="185"/>
    <x v="185"/>
    <s v="Love has no boundaries!"/>
    <n v="40000"/>
    <n v="2200"/>
    <x v="2"/>
    <x v="10"/>
    <s v="NOK"/>
    <n v="1471557139"/>
    <d v="2016-08-18T21:52:19"/>
    <n v="1468965139"/>
    <d v="2016-07-19T21:52:19"/>
    <b v="0"/>
    <n v="10"/>
    <b v="0"/>
    <s v="film &amp; video/drama"/>
    <n v="5.5"/>
    <n v="220"/>
    <x v="0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d v="2017-02-01T19:30:34"/>
    <b v="0"/>
    <n v="0"/>
    <b v="0"/>
    <s v="film &amp; video/drama"/>
    <n v="0"/>
    <e v="#DIV/0!"/>
    <x v="0"/>
  </r>
  <r>
    <n v="187"/>
    <x v="187"/>
    <s v="A young man suffering from a severe case of OCD embarks on a road trip to find peace of mind."/>
    <n v="5000"/>
    <n v="800"/>
    <x v="2"/>
    <x v="0"/>
    <s v="USD"/>
    <n v="1437461940"/>
    <d v="2015-07-21T06:59:00"/>
    <n v="1435383457"/>
    <d v="2015-06-27T05:37:37"/>
    <b v="0"/>
    <n v="5"/>
    <b v="0"/>
    <s v="film &amp; video/drama"/>
    <n v="16"/>
    <n v="160"/>
    <x v="0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d v="2014-08-06T04:23:35"/>
    <b v="0"/>
    <n v="0"/>
    <b v="0"/>
    <s v="film &amp; video/drama"/>
    <n v="0"/>
    <e v="#DIV/0!"/>
    <x v="0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d v="2016-07-05T16:34:37"/>
    <b v="0"/>
    <n v="5"/>
    <b v="0"/>
    <s v="film &amp; video/drama"/>
    <n v="6.8999999999999992E-2"/>
    <n v="69"/>
    <x v="0"/>
  </r>
  <r>
    <n v="190"/>
    <x v="190"/>
    <s v="Because hope can be a 4 letter word"/>
    <n v="12000"/>
    <n v="50"/>
    <x v="2"/>
    <x v="0"/>
    <s v="USD"/>
    <n v="1466091446"/>
    <d v="2016-06-16T15:37:26"/>
    <n v="1465227446"/>
    <d v="2016-06-06T15:37:26"/>
    <b v="0"/>
    <n v="1"/>
    <b v="0"/>
    <s v="film &amp; video/drama"/>
    <n v="0.41666666666666669"/>
    <n v="50"/>
    <x v="0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d v="2015-08-23T10:35:38"/>
    <b v="0"/>
    <n v="3"/>
    <b v="0"/>
    <s v="film &amp; video/drama"/>
    <n v="5"/>
    <n v="83.333333333333329"/>
    <x v="0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d v="2014-09-17T19:00:32"/>
    <b v="0"/>
    <n v="3"/>
    <b v="0"/>
    <s v="film &amp; video/drama"/>
    <n v="1.6999999999999999E-3"/>
    <n v="5.666666666666667"/>
    <x v="0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d v="2014-09-29T22:26:06"/>
    <b v="0"/>
    <n v="0"/>
    <b v="0"/>
    <s v="film &amp; video/drama"/>
    <n v="0"/>
    <e v="#DIV/0!"/>
    <x v="0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d v="2016-01-06T23:55:31"/>
    <b v="0"/>
    <n v="3"/>
    <b v="0"/>
    <s v="film &amp; video/drama"/>
    <n v="0.12"/>
    <n v="1"/>
    <x v="0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d v="2015-05-11T16:05:32"/>
    <b v="0"/>
    <n v="0"/>
    <b v="0"/>
    <s v="film &amp; video/drama"/>
    <n v="0"/>
    <e v="#DIV/0!"/>
    <x v="0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d v="2015-09-12T13:01:38"/>
    <b v="0"/>
    <n v="19"/>
    <b v="0"/>
    <s v="film &amp; video/drama"/>
    <n v="41.857142857142861"/>
    <n v="77.10526315789474"/>
    <x v="0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d v="2017-01-06T20:21:40"/>
    <b v="0"/>
    <n v="8"/>
    <b v="0"/>
    <s v="film &amp; video/drama"/>
    <n v="10.48"/>
    <n v="32.75"/>
    <x v="0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d v="2014-09-05T09:12:02"/>
    <b v="0"/>
    <n v="6"/>
    <b v="0"/>
    <s v="film &amp; video/drama"/>
    <n v="1.1159999999999999"/>
    <n v="46.5"/>
    <x v="0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d v="2016-08-02T02:58:22"/>
    <b v="0"/>
    <n v="0"/>
    <b v="0"/>
    <s v="film &amp; video/drama"/>
    <n v="0"/>
    <e v="#DIV/0!"/>
    <x v="0"/>
  </r>
  <r>
    <n v="200"/>
    <x v="200"/>
    <s v="A film dedicated to an AAF Pilot's struggle to survive behind enemy lines during WWII."/>
    <n v="6000"/>
    <n v="1571.55"/>
    <x v="2"/>
    <x v="0"/>
    <s v="USD"/>
    <n v="1410746403"/>
    <d v="2014-09-15T02:00:03"/>
    <n v="1408154403"/>
    <d v="2014-08-16T02:00:03"/>
    <b v="0"/>
    <n v="18"/>
    <b v="0"/>
    <s v="film &amp; video/drama"/>
    <n v="26.192500000000003"/>
    <n v="87.308333333333337"/>
    <x v="0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d v="2015-01-19T19:38:49"/>
    <b v="0"/>
    <n v="7"/>
    <b v="0"/>
    <s v="film &amp; video/drama"/>
    <n v="58.461538461538467"/>
    <n v="54.285714285714285"/>
    <x v="0"/>
  </r>
  <r>
    <n v="202"/>
    <x v="202"/>
    <s v="new web series created by jonney terry"/>
    <n v="6000"/>
    <n v="0"/>
    <x v="2"/>
    <x v="0"/>
    <s v="USD"/>
    <n v="1444337940"/>
    <d v="2015-10-08T20:59:00"/>
    <n v="1441750564"/>
    <d v="2015-09-08T22:16:04"/>
    <b v="0"/>
    <n v="0"/>
    <b v="0"/>
    <s v="film &amp; video/drama"/>
    <n v="0"/>
    <e v="#DIV/0!"/>
    <x v="0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d v="2014-11-30T20:21:04"/>
    <b v="0"/>
    <n v="8"/>
    <b v="0"/>
    <s v="film &amp; video/drama"/>
    <n v="29.84"/>
    <n v="93.25"/>
    <x v="0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d v="2016-07-05T14:00:03"/>
    <b v="0"/>
    <n v="1293"/>
    <b v="0"/>
    <s v="film &amp; video/drama"/>
    <n v="50.721666666666664"/>
    <n v="117.68368136117556"/>
    <x v="0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d v="2015-09-01T15:10:22"/>
    <b v="0"/>
    <n v="17"/>
    <b v="0"/>
    <s v="film &amp; video/drama"/>
    <n v="16.25"/>
    <n v="76.470588235294116"/>
    <x v="0"/>
  </r>
  <r>
    <n v="206"/>
    <x v="206"/>
    <s v="A love story featuring adoption,struggle,dysfunction,grace, healing, and restoration."/>
    <n v="12700"/>
    <n v="0"/>
    <x v="2"/>
    <x v="0"/>
    <s v="USD"/>
    <n v="1470441983"/>
    <d v="2016-08-06T00:06:23"/>
    <n v="1468627583"/>
    <d v="2016-07-16T00:06:23"/>
    <b v="0"/>
    <n v="0"/>
    <b v="0"/>
    <s v="film &amp; video/drama"/>
    <n v="0"/>
    <e v="#DIV/0!"/>
    <x v="0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d v="2014-12-05T04:43:58"/>
    <b v="0"/>
    <n v="13"/>
    <b v="0"/>
    <s v="film &amp; video/drama"/>
    <n v="15.214285714285714"/>
    <n v="163.84615384615384"/>
    <x v="0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d v="2014-11-16T08:52:47"/>
    <b v="0"/>
    <n v="0"/>
    <b v="0"/>
    <s v="film &amp; video/drama"/>
    <n v="0"/>
    <e v="#DIV/0!"/>
    <x v="0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d v="2015-06-10T22:08:55"/>
    <b v="0"/>
    <n v="0"/>
    <b v="0"/>
    <s v="film &amp; video/drama"/>
    <n v="0"/>
    <e v="#DIV/0!"/>
    <x v="0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d v="2015-09-02T01:33:12"/>
    <b v="0"/>
    <n v="33"/>
    <b v="0"/>
    <s v="film &amp; video/drama"/>
    <n v="25.25"/>
    <n v="91.818181818181813"/>
    <x v="0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d v="2015-08-20T03:50:17"/>
    <b v="0"/>
    <n v="12"/>
    <b v="0"/>
    <s v="film &amp; video/drama"/>
    <n v="44.6"/>
    <n v="185.83333333333334"/>
    <x v="0"/>
  </r>
  <r>
    <n v="212"/>
    <x v="212"/>
    <s v="This film is a fictional crime drama following the events of a heist that ended in bloodshed."/>
    <n v="6300"/>
    <n v="1"/>
    <x v="2"/>
    <x v="0"/>
    <s v="USD"/>
    <n v="1460837320"/>
    <d v="2016-04-16T20:08:40"/>
    <n v="1455656920"/>
    <d v="2016-02-16T21:08:40"/>
    <b v="0"/>
    <n v="1"/>
    <b v="0"/>
    <s v="film &amp; video/drama"/>
    <n v="1.5873015873015872E-2"/>
    <n v="1"/>
    <x v="0"/>
  </r>
  <r>
    <n v="213"/>
    <x v="213"/>
    <s v="A family dramedy about a grandfather  and grandson who are both on their path to redemption."/>
    <n v="50000"/>
    <n v="20"/>
    <x v="2"/>
    <x v="0"/>
    <s v="USD"/>
    <n v="1439734001"/>
    <d v="2015-08-16T14:06:41"/>
    <n v="1437142547"/>
    <d v="2015-07-17T14:15:47"/>
    <b v="0"/>
    <n v="1"/>
    <b v="0"/>
    <s v="film &amp; video/drama"/>
    <n v="0.04"/>
    <n v="20"/>
    <x v="0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d v="2015-01-05T15:22:29"/>
    <b v="0"/>
    <n v="1"/>
    <b v="0"/>
    <s v="film &amp; video/drama"/>
    <n v="8.0000000000000002E-3"/>
    <n v="1"/>
    <x v="0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d v="2016-01-06T05:31:22"/>
    <b v="0"/>
    <n v="1"/>
    <b v="0"/>
    <s v="film &amp; video/drama"/>
    <n v="0.22727272727272727"/>
    <n v="10"/>
    <x v="0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d v="2015-03-03T23:00:37"/>
    <b v="0"/>
    <n v="84"/>
    <b v="0"/>
    <s v="film &amp; video/drama"/>
    <n v="55.698440000000005"/>
    <n v="331.53833333333336"/>
    <x v="0"/>
  </r>
  <r>
    <n v="217"/>
    <x v="217"/>
    <s v="A roadmovie by paw"/>
    <n v="100000"/>
    <n v="11943"/>
    <x v="2"/>
    <x v="11"/>
    <s v="SEK"/>
    <n v="1419780149"/>
    <d v="2014-12-28T15:22:29"/>
    <n v="1417101749"/>
    <d v="2014-11-27T15:22:29"/>
    <b v="0"/>
    <n v="38"/>
    <b v="0"/>
    <s v="film &amp; video/drama"/>
    <n v="11.943"/>
    <n v="314.28947368421052"/>
    <x v="0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d v="2015-03-16T15:04:49"/>
    <b v="0"/>
    <n v="1"/>
    <b v="0"/>
    <s v="film &amp; video/drama"/>
    <n v="2"/>
    <n v="100"/>
    <x v="0"/>
  </r>
  <r>
    <n v="219"/>
    <x v="219"/>
    <s v="An hour-long pilot about a group of suburban LGBT teens coming of age in the early 90's."/>
    <n v="50000"/>
    <n v="8815"/>
    <x v="2"/>
    <x v="0"/>
    <s v="USD"/>
    <n v="1459493940"/>
    <d v="2016-04-01T06:59:00"/>
    <n v="1456732225"/>
    <d v="2016-02-29T07:50:25"/>
    <b v="0"/>
    <n v="76"/>
    <b v="0"/>
    <s v="film &amp; video/drama"/>
    <n v="17.630000000000003"/>
    <n v="115.98684210526316"/>
    <x v="0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d v="2015-07-10T15:27:10"/>
    <b v="0"/>
    <n v="3"/>
    <b v="0"/>
    <s v="film &amp; video/drama"/>
    <n v="0.72"/>
    <n v="120"/>
    <x v="0"/>
  </r>
  <r>
    <n v="221"/>
    <x v="221"/>
    <s v="Film about Schizophrenia with Surreal Twists!"/>
    <n v="50000"/>
    <n v="0"/>
    <x v="2"/>
    <x v="0"/>
    <s v="USD"/>
    <n v="1427569564"/>
    <d v="2015-03-28T19:06:04"/>
    <n v="1422389164"/>
    <d v="2015-01-27T20:06:04"/>
    <b v="0"/>
    <n v="0"/>
    <b v="0"/>
    <s v="film &amp; video/drama"/>
    <n v="0"/>
    <e v="#DIV/0!"/>
    <x v="0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d v="2015-01-27T18:28:38"/>
    <b v="0"/>
    <n v="2"/>
    <b v="0"/>
    <s v="film &amp; video/drama"/>
    <n v="13"/>
    <n v="65"/>
    <x v="0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d v="2016-04-22T01:09:10"/>
    <b v="0"/>
    <n v="0"/>
    <b v="0"/>
    <s v="film &amp; video/drama"/>
    <n v="0"/>
    <e v="#DIV/0!"/>
    <x v="0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d v="2015-05-11T05:38:46"/>
    <b v="0"/>
    <n v="0"/>
    <b v="0"/>
    <s v="film &amp; video/drama"/>
    <n v="0"/>
    <e v="#DIV/0!"/>
    <x v="0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d v="2016-03-09T23:04:14"/>
    <b v="0"/>
    <n v="0"/>
    <b v="0"/>
    <s v="film &amp; video/drama"/>
    <n v="0"/>
    <e v="#DIV/0!"/>
    <x v="0"/>
  </r>
  <r>
    <n v="226"/>
    <x v="226"/>
    <s v="A TRUE STORY OF DOMESTIC VILOLENCE THAT SEEKS TO OFFER THE VIEWER OUTLEST OF SUPPORT."/>
    <n v="29000"/>
    <n v="250"/>
    <x v="2"/>
    <x v="1"/>
    <s v="GBP"/>
    <n v="1433064540"/>
    <d v="2015-05-31T09:29:00"/>
    <n v="1428854344"/>
    <d v="2015-04-12T15:59:04"/>
    <b v="0"/>
    <n v="2"/>
    <b v="0"/>
    <s v="film &amp; video/drama"/>
    <n v="0.86206896551724133"/>
    <n v="125"/>
    <x v="0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d v="2015-06-09T21:27:21"/>
    <b v="0"/>
    <n v="0"/>
    <b v="0"/>
    <s v="film &amp; video/drama"/>
    <n v="0"/>
    <e v="#DIV/0!"/>
    <x v="0"/>
  </r>
  <r>
    <n v="228"/>
    <x v="228"/>
    <s v="I am making a film from one one of my books called facets of a Geek life."/>
    <n v="8000"/>
    <n v="0"/>
    <x v="2"/>
    <x v="1"/>
    <s v="GBP"/>
    <n v="1433176105"/>
    <d v="2015-06-01T16:28:25"/>
    <n v="1427992105"/>
    <d v="2015-04-02T16:28:25"/>
    <b v="0"/>
    <n v="0"/>
    <b v="0"/>
    <s v="film &amp; video/drama"/>
    <n v="0"/>
    <e v="#DIV/0!"/>
    <x v="0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d v="2016-01-14T22:24:57"/>
    <b v="0"/>
    <n v="0"/>
    <b v="0"/>
    <s v="film &amp; video/drama"/>
    <n v="0"/>
    <e v="#DIV/0!"/>
    <x v="0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d v="2015-05-05T18:39:11"/>
    <b v="0"/>
    <n v="2"/>
    <b v="0"/>
    <s v="film &amp; video/drama"/>
    <n v="0.4"/>
    <n v="30"/>
    <x v="0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d v="2015-12-03T23:00:51"/>
    <b v="0"/>
    <n v="0"/>
    <b v="0"/>
    <s v="film &amp; video/drama"/>
    <n v="0"/>
    <e v="#DIV/0!"/>
    <x v="0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d v="2015-01-28T19:49:06"/>
    <b v="0"/>
    <n v="7"/>
    <b v="0"/>
    <s v="film &amp; video/drama"/>
    <n v="2.75"/>
    <n v="15.714285714285714"/>
    <x v="0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d v="2016-08-30T21:52:52"/>
    <b v="0"/>
    <n v="0"/>
    <b v="0"/>
    <s v="film &amp; video/drama"/>
    <n v="0"/>
    <e v="#DIV/0!"/>
    <x v="0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d v="2015-05-12T00:50:59"/>
    <b v="0"/>
    <n v="5"/>
    <b v="0"/>
    <s v="film &amp; video/drama"/>
    <n v="40.1"/>
    <n v="80.2"/>
    <x v="0"/>
  </r>
  <r>
    <n v="235"/>
    <x v="235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d v="2015-06-09T21:48:17"/>
    <b v="0"/>
    <n v="0"/>
    <b v="0"/>
    <s v="film &amp; video/drama"/>
    <n v="0"/>
    <e v="#DIV/0!"/>
    <x v="0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d v="2015-11-13T02:01:39"/>
    <b v="0"/>
    <n v="0"/>
    <b v="0"/>
    <s v="film &amp; video/drama"/>
    <n v="0"/>
    <e v="#DIV/0!"/>
    <x v="0"/>
  </r>
  <r>
    <n v="237"/>
    <x v="237"/>
    <s v="Making The Choice is a christian short film series."/>
    <n v="15000"/>
    <n v="50"/>
    <x v="2"/>
    <x v="0"/>
    <s v="USD"/>
    <n v="1457445069"/>
    <d v="2016-03-08T13:51:09"/>
    <n v="1452261069"/>
    <d v="2016-01-08T13:51:09"/>
    <b v="0"/>
    <n v="1"/>
    <b v="0"/>
    <s v="film &amp; video/drama"/>
    <n v="0.33333333333333337"/>
    <n v="50"/>
    <x v="0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d v="2016-12-09T23:06:00"/>
    <b v="0"/>
    <n v="0"/>
    <b v="0"/>
    <s v="film &amp; video/drama"/>
    <n v="0"/>
    <e v="#DIV/0!"/>
    <x v="0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d v="2015-10-20T02:38:50"/>
    <b v="0"/>
    <n v="5"/>
    <b v="0"/>
    <s v="film &amp; video/drama"/>
    <n v="25"/>
    <n v="50"/>
    <x v="0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d v="2013-03-21T17:00:11"/>
    <b v="1"/>
    <n v="137"/>
    <b v="1"/>
    <s v="film &amp; video/documentary"/>
    <n v="107.63413333333334"/>
    <n v="117.84759124087591"/>
    <x v="0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d v="2014-11-06T16:45:04"/>
    <b v="1"/>
    <n v="376"/>
    <b v="1"/>
    <s v="film &amp; video/documentary"/>
    <n v="112.63736263736264"/>
    <n v="109.04255319148936"/>
    <x v="0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d v="2011-11-15T11:49:50"/>
    <b v="1"/>
    <n v="202"/>
    <b v="1"/>
    <s v="film &amp; video/documentary"/>
    <n v="113.46153846153845"/>
    <n v="73.019801980198025"/>
    <x v="0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d v="2014-01-23T01:08:24"/>
    <b v="1"/>
    <n v="328"/>
    <b v="1"/>
    <s v="film &amp; video/documentary"/>
    <n v="102.592"/>
    <n v="78.195121951219505"/>
    <x v="0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d v="2010-02-04T07:45:59"/>
    <b v="1"/>
    <n v="84"/>
    <b v="1"/>
    <s v="film &amp; video/documentary"/>
    <n v="113.75714285714287"/>
    <n v="47.398809523809526"/>
    <x v="0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d v="2012-07-17T01:16:25"/>
    <b v="1"/>
    <n v="96"/>
    <b v="1"/>
    <s v="film &amp; video/documentary"/>
    <n v="103.71999999999998"/>
    <n v="54.020833333333336"/>
    <x v="0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d v="2010-10-29T08:43:25"/>
    <b v="1"/>
    <n v="223"/>
    <b v="1"/>
    <s v="film &amp; video/documentary"/>
    <n v="305.46000000000004"/>
    <n v="68.488789237668158"/>
    <x v="0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d v="2010-09-09T14:30:14"/>
    <b v="1"/>
    <n v="62"/>
    <b v="1"/>
    <s v="film &amp; video/documentary"/>
    <n v="134.1"/>
    <n v="108.14516129032258"/>
    <x v="0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d v="2011-11-23T18:35:09"/>
    <b v="1"/>
    <n v="146"/>
    <b v="1"/>
    <s v="film &amp; video/documentary"/>
    <n v="101.33294117647058"/>
    <n v="589.95205479452056"/>
    <x v="0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d v="2010-06-03T22:10:20"/>
    <b v="1"/>
    <n v="235"/>
    <b v="1"/>
    <s v="film &amp; video/documentary"/>
    <n v="112.92"/>
    <n v="48.051063829787232"/>
    <x v="0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d v="2013-05-07T13:34:51"/>
    <b v="1"/>
    <n v="437"/>
    <b v="1"/>
    <s v="film &amp; video/documentary"/>
    <n v="105.58333333333334"/>
    <n v="72.482837528604122"/>
    <x v="0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d v="2012-04-14T18:54:06"/>
    <b v="1"/>
    <n v="77"/>
    <b v="1"/>
    <s v="film &amp; video/documentary"/>
    <n v="125.57142857142858"/>
    <n v="57.077922077922075"/>
    <x v="0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d v="2010-03-29T15:54:18"/>
    <b v="1"/>
    <n v="108"/>
    <b v="1"/>
    <s v="film &amp; video/documentary"/>
    <n v="184.56"/>
    <n v="85.444444444444443"/>
    <x v="0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d v="2012-01-16T15:37:15"/>
    <b v="1"/>
    <n v="7"/>
    <b v="1"/>
    <s v="film &amp; video/documentary"/>
    <n v="100.73333333333335"/>
    <n v="215.85714285714286"/>
    <x v="0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d v="2015-09-16T22:51:50"/>
    <b v="1"/>
    <n v="314"/>
    <b v="1"/>
    <s v="film &amp; video/documentary"/>
    <n v="116.94725"/>
    <n v="89.38643312101911"/>
    <x v="0"/>
  </r>
  <r>
    <n v="255"/>
    <x v="255"/>
    <s v="xoxosms is a documentary about first love, long distance and Skype."/>
    <n v="8000"/>
    <n v="8538.66"/>
    <x v="0"/>
    <x v="0"/>
    <s v="USD"/>
    <n v="1300275482"/>
    <d v="2011-03-16T11:38:02"/>
    <n v="1297687082"/>
    <d v="2011-02-14T12:38:02"/>
    <b v="1"/>
    <n v="188"/>
    <b v="1"/>
    <s v="film &amp; video/documentary"/>
    <n v="106.73325"/>
    <n v="45.418404255319146"/>
    <x v="0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d v="2013-02-14T18:27:47"/>
    <b v="1"/>
    <n v="275"/>
    <b v="1"/>
    <s v="film &amp; video/documentary"/>
    <n v="139.1"/>
    <n v="65.756363636363631"/>
    <x v="0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d v="2016-04-19T15:02:42"/>
    <b v="1"/>
    <n v="560"/>
    <b v="1"/>
    <s v="film &amp; video/documentary"/>
    <n v="106.72648571428572"/>
    <n v="66.70405357142856"/>
    <x v="0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d v="2011-05-19T01:14:26"/>
    <b v="1"/>
    <n v="688"/>
    <b v="1"/>
    <s v="film &amp; video/documentary"/>
    <n v="191.14"/>
    <n v="83.345930232558146"/>
    <x v="0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d v="2015-03-09T17:42:49"/>
    <b v="1"/>
    <n v="942"/>
    <b v="1"/>
    <s v="film &amp; video/documentary"/>
    <n v="131.93789333333334"/>
    <n v="105.04609341825902"/>
    <x v="0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d v="2010-06-01T18:07:59"/>
    <b v="1"/>
    <n v="88"/>
    <b v="1"/>
    <s v="film &amp; video/documentary"/>
    <n v="106.4"/>
    <n v="120.90909090909091"/>
    <x v="0"/>
  </r>
  <r>
    <n v="261"/>
    <x v="261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d v="2012-04-18T21:15:04"/>
    <b v="1"/>
    <n v="220"/>
    <b v="1"/>
    <s v="film &amp; video/documentary"/>
    <n v="107.4"/>
    <n v="97.63636363636364"/>
    <x v="0"/>
  </r>
  <r>
    <n v="262"/>
    <x v="262"/>
    <s v="He can never die. He will live forever. He is the last cosmonaut, and this is his story."/>
    <n v="2500"/>
    <n v="6000"/>
    <x v="0"/>
    <x v="0"/>
    <s v="USD"/>
    <n v="1298699828"/>
    <d v="2011-02-26T05:57:08"/>
    <n v="1294811828"/>
    <d v="2011-01-12T05:57:08"/>
    <b v="1"/>
    <n v="145"/>
    <b v="1"/>
    <s v="film &amp; video/documentary"/>
    <n v="240"/>
    <n v="41.379310344827587"/>
    <x v="0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d v="2012-08-28T22:54:54"/>
    <b v="1"/>
    <n v="963"/>
    <b v="1"/>
    <s v="film &amp; video/documentary"/>
    <n v="118.08108"/>
    <n v="30.654485981308412"/>
    <x v="0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d v="2012-04-11T14:53:15"/>
    <b v="1"/>
    <n v="91"/>
    <b v="1"/>
    <s v="film &amp; video/documentary"/>
    <n v="118.19999999999999"/>
    <n v="64.945054945054949"/>
    <x v="0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d v="2010-03-30T05:53:50"/>
    <b v="1"/>
    <n v="58"/>
    <b v="1"/>
    <s v="film &amp; video/documentary"/>
    <n v="111.1"/>
    <n v="95.775862068965523"/>
    <x v="0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d v="2010-01-27T04:11:47"/>
    <b v="1"/>
    <n v="36"/>
    <b v="1"/>
    <s v="film &amp; video/documentary"/>
    <n v="145.5"/>
    <n v="40.416666666666664"/>
    <x v="0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d v="2014-05-26T10:51:39"/>
    <b v="1"/>
    <n v="165"/>
    <b v="1"/>
    <s v="film &amp; video/documentary"/>
    <n v="131.62883248730967"/>
    <n v="78.578424242424248"/>
    <x v="0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d v="2011-09-23T03:39:38"/>
    <b v="1"/>
    <n v="111"/>
    <b v="1"/>
    <s v="film &amp; video/documentary"/>
    <n v="111.4"/>
    <n v="50.18018018018018"/>
    <x v="0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d v="2017-01-23T04:43:42"/>
    <b v="1"/>
    <n v="1596"/>
    <b v="1"/>
    <s v="film &amp; video/documentary"/>
    <n v="147.23376999999999"/>
    <n v="92.251735588972423"/>
    <x v="0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d v="2011-04-04T20:47:50"/>
    <b v="1"/>
    <n v="61"/>
    <b v="1"/>
    <s v="film &amp; video/documentary"/>
    <n v="152.60869565217391"/>
    <n v="57.540983606557376"/>
    <x v="0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d v="2013-12-04T02:24:21"/>
    <b v="1"/>
    <n v="287"/>
    <b v="1"/>
    <s v="film &amp; video/documentary"/>
    <n v="104.67999999999999"/>
    <n v="109.42160278745645"/>
    <x v="0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d v="2010-02-26T21:36:31"/>
    <b v="1"/>
    <n v="65"/>
    <b v="1"/>
    <s v="film &amp; video/documentary"/>
    <n v="177.43366666666668"/>
    <n v="81.892461538461546"/>
    <x v="0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d v="2011-06-03T11:57:46"/>
    <b v="1"/>
    <n v="118"/>
    <b v="1"/>
    <s v="film &amp; video/documentary"/>
    <n v="107.7758"/>
    <n v="45.667711864406776"/>
    <x v="0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d v="2012-03-01T21:53:49"/>
    <b v="1"/>
    <n v="113"/>
    <b v="1"/>
    <s v="film &amp; video/documentary"/>
    <n v="156"/>
    <n v="55.221238938053098"/>
    <x v="0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d v="2012-10-11T00:46:06"/>
    <b v="1"/>
    <n v="332"/>
    <b v="1"/>
    <s v="film &amp; video/documentary"/>
    <n v="108.395"/>
    <n v="65.298192771084331"/>
    <x v="0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d v="2012-02-28T01:57:54"/>
    <b v="1"/>
    <n v="62"/>
    <b v="1"/>
    <s v="film &amp; video/documentary"/>
    <n v="147.6"/>
    <n v="95.225806451612897"/>
    <x v="0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d v="2015-04-23T21:23:39"/>
    <b v="1"/>
    <n v="951"/>
    <b v="1"/>
    <s v="film &amp; video/documentary"/>
    <n v="110.38153846153847"/>
    <n v="75.444794952681391"/>
    <x v="0"/>
  </r>
  <r>
    <n v="278"/>
    <x v="278"/>
    <s v="An unlikely story of spirit, defiance and beauty from the most contaminated place on Earth"/>
    <n v="27000"/>
    <n v="40594"/>
    <x v="0"/>
    <x v="0"/>
    <s v="USD"/>
    <n v="1350003539"/>
    <d v="2012-10-12T00:58:59"/>
    <n v="1347411539"/>
    <d v="2012-09-12T00:58:59"/>
    <b v="1"/>
    <n v="415"/>
    <b v="1"/>
    <s v="film &amp; video/documentary"/>
    <n v="150.34814814814814"/>
    <n v="97.816867469879512"/>
    <x v="0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d v="2017-01-24T05:51:36"/>
    <b v="1"/>
    <n v="305"/>
    <b v="1"/>
    <s v="film &amp; video/documentary"/>
    <n v="157.31829411764707"/>
    <n v="87.685606557377056"/>
    <x v="0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d v="2014-04-15T14:10:35"/>
    <b v="1"/>
    <n v="2139"/>
    <b v="1"/>
    <s v="film &amp; video/documentary"/>
    <n v="156.14400000000001"/>
    <n v="54.748948106591868"/>
    <x v="0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d v="2009-05-17T03:55:13"/>
    <b v="1"/>
    <n v="79"/>
    <b v="1"/>
    <s v="film &amp; video/documentary"/>
    <n v="120.58763636363636"/>
    <n v="83.953417721518989"/>
    <x v="0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d v="2010-01-16T22:04:52"/>
    <b v="1"/>
    <n v="179"/>
    <b v="1"/>
    <s v="film &amp; video/documentary"/>
    <n v="101.18888888888888"/>
    <n v="254.38547486033519"/>
    <x v="0"/>
  </r>
  <r>
    <n v="283"/>
    <x v="283"/>
    <s v="What is the impact of survivorship on the human condition?"/>
    <n v="18000"/>
    <n v="20569.05"/>
    <x v="0"/>
    <x v="0"/>
    <s v="USD"/>
    <n v="1306904340"/>
    <d v="2011-06-01T04:59:00"/>
    <n v="1305219744"/>
    <d v="2011-05-12T17:02:24"/>
    <b v="1"/>
    <n v="202"/>
    <b v="1"/>
    <s v="film &amp; video/documentary"/>
    <n v="114.27249999999999"/>
    <n v="101.8269801980198"/>
    <x v="0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d v="2011-12-27T17:43:00"/>
    <b v="1"/>
    <n v="760"/>
    <b v="1"/>
    <s v="film &amp; video/documentary"/>
    <n v="104.62615"/>
    <n v="55.066394736842106"/>
    <x v="0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d v="2013-08-20T18:08:48"/>
    <b v="1"/>
    <n v="563"/>
    <b v="1"/>
    <s v="film &amp; video/documentary"/>
    <n v="228.82507142857142"/>
    <n v="56.901438721136763"/>
    <x v="0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d v="2013-02-08T19:35:24"/>
    <b v="1"/>
    <n v="135"/>
    <b v="1"/>
    <s v="film &amp; video/documentary"/>
    <n v="109.15333333333332"/>
    <n v="121.28148148148148"/>
    <x v="0"/>
  </r>
  <r>
    <n v="287"/>
    <x v="287"/>
    <s v="War is hell. Why would anyone want to spend their weekends there?"/>
    <n v="15000"/>
    <n v="26445"/>
    <x v="0"/>
    <x v="0"/>
    <s v="USD"/>
    <n v="1351828800"/>
    <d v="2012-11-02T04:00:00"/>
    <n v="1349160018"/>
    <d v="2012-10-02T06:40:18"/>
    <b v="1"/>
    <n v="290"/>
    <b v="1"/>
    <s v="film &amp; video/documentary"/>
    <n v="176.29999999999998"/>
    <n v="91.189655172413794"/>
    <x v="0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d v="2012-05-22T04:03:13"/>
    <b v="1"/>
    <n v="447"/>
    <b v="1"/>
    <s v="film &amp; video/documentary"/>
    <n v="103.21061999999999"/>
    <n v="115.44812080536913"/>
    <x v="0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d v="2013-10-03T10:57:14"/>
    <b v="1"/>
    <n v="232"/>
    <b v="1"/>
    <s v="film &amp; video/documentary"/>
    <n v="104.82000000000001"/>
    <n v="67.771551724137936"/>
    <x v="0"/>
  </r>
  <r>
    <n v="290"/>
    <x v="290"/>
    <s v="Help INTOTHEWOODS.TV purchase audio and video gear, lighting and BACK UP HARD DRIVES"/>
    <n v="4500"/>
    <n v="4800.8"/>
    <x v="0"/>
    <x v="0"/>
    <s v="USD"/>
    <n v="1296633540"/>
    <d v="2011-02-02T07:59:00"/>
    <n v="1292316697"/>
    <d v="2010-12-14T08:51:37"/>
    <b v="1"/>
    <n v="168"/>
    <b v="1"/>
    <s v="film &amp; video/documentary"/>
    <n v="106.68444444444445"/>
    <n v="28.576190476190476"/>
    <x v="0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d v="2013-04-12T18:27:26"/>
    <b v="1"/>
    <n v="128"/>
    <b v="1"/>
    <s v="film &amp; video/documentary"/>
    <n v="120.02"/>
    <n v="46.8828125"/>
    <x v="0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d v="2011-09-26T19:16:39"/>
    <b v="1"/>
    <n v="493"/>
    <b v="1"/>
    <s v="film &amp; video/documentary"/>
    <n v="101.50693333333334"/>
    <n v="154.42231237322514"/>
    <x v="0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d v="2014-03-21T16:01:54"/>
    <b v="1"/>
    <n v="131"/>
    <b v="1"/>
    <s v="film &amp; video/documentary"/>
    <n v="101.38461538461539"/>
    <n v="201.22137404580153"/>
    <x v="0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d v="2010-06-14T02:01:34"/>
    <b v="1"/>
    <n v="50"/>
    <b v="1"/>
    <s v="film &amp; video/documentary"/>
    <n v="100"/>
    <n v="100"/>
    <x v="0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d v="2013-09-02T00:06:49"/>
    <b v="1"/>
    <n v="665"/>
    <b v="1"/>
    <s v="film &amp; video/documentary"/>
    <n v="133.10911999999999"/>
    <n v="100.08204511278196"/>
    <x v="0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d v="2012-08-13T11:24:43"/>
    <b v="1"/>
    <n v="129"/>
    <b v="1"/>
    <s v="film &amp; video/documentary"/>
    <n v="118.72620000000001"/>
    <n v="230.08953488372092"/>
    <x v="0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d v="2015-03-26T17:28:21"/>
    <b v="1"/>
    <n v="142"/>
    <b v="1"/>
    <s v="film &amp; video/documentary"/>
    <n v="100.64"/>
    <n v="141.74647887323943"/>
    <x v="0"/>
  </r>
  <r>
    <n v="298"/>
    <x v="298"/>
    <s v="The truth is, we all lie - and by &quot;we,&quot; we mean everyone!"/>
    <n v="126000"/>
    <n v="137254.84"/>
    <x v="0"/>
    <x v="0"/>
    <s v="USD"/>
    <n v="1399669200"/>
    <d v="2014-05-09T21:00:00"/>
    <n v="1394536048"/>
    <d v="2014-03-11T11:07:28"/>
    <b v="1"/>
    <n v="2436"/>
    <b v="1"/>
    <s v="film &amp; video/documentary"/>
    <n v="108.93241269841269"/>
    <n v="56.344351395730705"/>
    <x v="0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d v="2010-10-18T05:24:20"/>
    <b v="1"/>
    <n v="244"/>
    <b v="1"/>
    <s v="film &amp; video/documentary"/>
    <n v="178.95250000000001"/>
    <n v="73.341188524590166"/>
    <x v="0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d v="2011-03-24T23:02:18"/>
    <b v="1"/>
    <n v="298"/>
    <b v="1"/>
    <s v="film &amp; video/documentary"/>
    <n v="101.72264"/>
    <n v="85.337785234899329"/>
    <x v="0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d v="2013-02-07T17:42:15"/>
    <b v="1"/>
    <n v="251"/>
    <b v="1"/>
    <s v="film &amp; video/documentary"/>
    <n v="118.73499999999999"/>
    <n v="61.496215139442228"/>
    <x v="0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d v="2012-01-25T20:33:58"/>
    <b v="1"/>
    <n v="108"/>
    <b v="1"/>
    <s v="film &amp; video/documentary"/>
    <n v="100.46"/>
    <n v="93.018518518518519"/>
    <x v="0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d v="2012-05-03T01:42:26"/>
    <b v="1"/>
    <n v="82"/>
    <b v="1"/>
    <s v="film &amp; video/documentary"/>
    <n v="137.46666666666667"/>
    <n v="50.292682926829265"/>
    <x v="0"/>
  </r>
  <r>
    <n v="304"/>
    <x v="304"/>
    <s v="A portrait of a life fully realized and a look at what it takes to make great photography."/>
    <n v="3400"/>
    <n v="7876"/>
    <x v="0"/>
    <x v="0"/>
    <s v="USD"/>
    <n v="1346464800"/>
    <d v="2012-09-01T02:00:00"/>
    <n v="1343096197"/>
    <d v="2012-07-24T02:16:37"/>
    <b v="1"/>
    <n v="74"/>
    <b v="1"/>
    <s v="film &amp; video/documentary"/>
    <n v="231.64705882352939"/>
    <n v="106.43243243243244"/>
    <x v="0"/>
  </r>
  <r>
    <n v="305"/>
    <x v="305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d v="2012-02-09T15:07:29"/>
    <b v="1"/>
    <n v="189"/>
    <b v="1"/>
    <s v="film &amp; video/documentary"/>
    <n v="130.33333333333331"/>
    <n v="51.719576719576722"/>
    <x v="0"/>
  </r>
  <r>
    <n v="306"/>
    <x v="306"/>
    <s v="A feature-length documentary on the life of Boston escape artist Jason Escape."/>
    <n v="1000"/>
    <n v="2929"/>
    <x v="0"/>
    <x v="0"/>
    <s v="USD"/>
    <n v="1363806333"/>
    <d v="2013-03-20T19:05:33"/>
    <n v="1362081933"/>
    <d v="2013-02-28T20:05:33"/>
    <b v="1"/>
    <n v="80"/>
    <b v="1"/>
    <s v="film &amp; video/documentary"/>
    <n v="292.89999999999998"/>
    <n v="36.612499999999997"/>
    <x v="0"/>
  </r>
  <r>
    <n v="307"/>
    <x v="307"/>
    <s v="Why is grammar important?"/>
    <n v="22000"/>
    <n v="24490"/>
    <x v="0"/>
    <x v="0"/>
    <s v="USD"/>
    <n v="1360276801"/>
    <d v="2013-02-07T22:40:01"/>
    <n v="1357684801"/>
    <d v="2013-01-08T22:40:01"/>
    <b v="1"/>
    <n v="576"/>
    <b v="1"/>
    <s v="film &amp; video/documentary"/>
    <n v="111.31818181818183"/>
    <n v="42.517361111111114"/>
    <x v="0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d v="2011-01-24T16:40:10"/>
    <b v="1"/>
    <n v="202"/>
    <b v="1"/>
    <s v="film &amp; video/documentary"/>
    <n v="105.56666666666668"/>
    <n v="62.712871287128714"/>
    <x v="0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d v="2012-08-13T18:02:14"/>
    <b v="1"/>
    <n v="238"/>
    <b v="1"/>
    <s v="film &amp; video/documentary"/>
    <n v="118.94444444444446"/>
    <n v="89.957983193277315"/>
    <x v="0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d v="2011-10-05T04:23:43"/>
    <b v="1"/>
    <n v="36"/>
    <b v="1"/>
    <s v="film &amp; video/documentary"/>
    <n v="104.129"/>
    <n v="28.924722222222222"/>
    <x v="0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d v="2011-11-21T05:16:32"/>
    <b v="1"/>
    <n v="150"/>
    <b v="1"/>
    <s v="film &amp; video/documentary"/>
    <n v="104.10165000000001"/>
    <n v="138.8022"/>
    <x v="0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d v="2013-03-15T21:03:52"/>
    <b v="1"/>
    <n v="146"/>
    <b v="1"/>
    <s v="film &amp; video/documentary"/>
    <n v="111.87499999999999"/>
    <n v="61.301369863013697"/>
    <x v="0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d v="2010-06-28T05:28:14"/>
    <b v="1"/>
    <n v="222"/>
    <b v="1"/>
    <s v="film &amp; video/documentary"/>
    <n v="104.73529411764706"/>
    <n v="80.202702702702709"/>
    <x v="0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d v="2013-01-30T19:59:48"/>
    <b v="1"/>
    <n v="120"/>
    <b v="1"/>
    <s v="film &amp; video/documentary"/>
    <n v="385.15000000000003"/>
    <n v="32.095833333333331"/>
    <x v="0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d v="2012-07-23T18:32:14"/>
    <b v="1"/>
    <n v="126"/>
    <b v="1"/>
    <s v="film &amp; video/documentary"/>
    <n v="101.248"/>
    <n v="200.88888888888889"/>
    <x v="0"/>
  </r>
  <r>
    <n v="316"/>
    <x v="316"/>
    <s v="Award winning documentary The Secret Trial 5 needs your help for a Cross-Canada Tour!"/>
    <n v="15000"/>
    <n v="17066"/>
    <x v="0"/>
    <x v="5"/>
    <s v="CAD"/>
    <n v="1418273940"/>
    <d v="2014-12-11T04:59:00"/>
    <n v="1415398197"/>
    <d v="2014-11-07T22:09:57"/>
    <b v="1"/>
    <n v="158"/>
    <b v="1"/>
    <s v="film &amp; video/documentary"/>
    <n v="113.77333333333333"/>
    <n v="108.01265822784811"/>
    <x v="0"/>
  </r>
  <r>
    <n v="317"/>
    <x v="317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d v="2013-11-11T16:14:43"/>
    <b v="1"/>
    <n v="316"/>
    <b v="1"/>
    <s v="film &amp; video/documentary"/>
    <n v="100.80333333333333"/>
    <n v="95.699367088607602"/>
    <x v="0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d v="2013-02-25T00:55:51"/>
    <b v="1"/>
    <n v="284"/>
    <b v="1"/>
    <s v="film &amp; video/documentary"/>
    <n v="283.32"/>
    <n v="49.880281690140848"/>
    <x v="0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d v="2009-11-06T20:07:09"/>
    <b v="1"/>
    <n v="51"/>
    <b v="1"/>
    <s v="film &amp; video/documentary"/>
    <n v="112.68"/>
    <n v="110.47058823529412"/>
    <x v="0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d v="2015-11-23T13:13:53"/>
    <b v="1"/>
    <n v="158"/>
    <b v="1"/>
    <s v="film &amp; video/documentary"/>
    <n v="106.58000000000001"/>
    <n v="134.91139240506328"/>
    <x v="0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d v="2016-10-04T10:43:06"/>
    <b v="1"/>
    <n v="337"/>
    <b v="1"/>
    <s v="film &amp; video/documentary"/>
    <n v="102.66285714285715"/>
    <n v="106.62314540059347"/>
    <x v="0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d v="2016-04-13T13:40:48"/>
    <b v="1"/>
    <n v="186"/>
    <b v="1"/>
    <s v="film &amp; video/documentary"/>
    <n v="107.91200000000001"/>
    <n v="145.04301075268816"/>
    <x v="0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d v="2016-11-23T07:42:46"/>
    <b v="1"/>
    <n v="58"/>
    <b v="1"/>
    <s v="film &amp; video/documentary"/>
    <n v="123.07407407407408"/>
    <n v="114.58620689655173"/>
    <x v="0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d v="2015-06-29T15:01:48"/>
    <b v="1"/>
    <n v="82"/>
    <b v="1"/>
    <s v="film &amp; video/documentary"/>
    <n v="101.6"/>
    <n v="105.3170731707317"/>
    <x v="0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d v="2016-11-15T04:30:33"/>
    <b v="1"/>
    <n v="736"/>
    <b v="1"/>
    <s v="film &amp; video/documentary"/>
    <n v="104.396"/>
    <n v="70.921195652173907"/>
    <x v="0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d v="2017-02-09T07:33:26"/>
    <b v="1"/>
    <n v="1151"/>
    <b v="1"/>
    <s v="film &amp; video/documentary"/>
    <n v="112.92973333333333"/>
    <n v="147.17167680278018"/>
    <x v="0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d v="2015-02-23T05:38:49"/>
    <b v="1"/>
    <n v="34"/>
    <b v="1"/>
    <s v="film &amp; video/documentary"/>
    <n v="136.4"/>
    <n v="160.47058823529412"/>
    <x v="0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d v="2015-10-01T22:43:08"/>
    <b v="1"/>
    <n v="498"/>
    <b v="1"/>
    <s v="film &amp; video/documentary"/>
    <n v="103.61439999999999"/>
    <n v="156.04578313253012"/>
    <x v="0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d v="2015-10-14T11:12:07"/>
    <b v="1"/>
    <n v="167"/>
    <b v="1"/>
    <s v="film &amp; video/documentary"/>
    <n v="105.5"/>
    <n v="63.17365269461078"/>
    <x v="0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d v="2013-04-15T12:22:43"/>
    <b v="1"/>
    <n v="340"/>
    <b v="1"/>
    <s v="film &amp; video/documentary"/>
    <n v="101.82857142857142"/>
    <n v="104.82352941176471"/>
    <x v="0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d v="2016-05-17T13:57:14"/>
    <b v="1"/>
    <n v="438"/>
    <b v="1"/>
    <s v="film &amp; video/documentary"/>
    <n v="106.60499999999999"/>
    <n v="97.356164383561648"/>
    <x v="0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d v="2015-09-16T16:19:37"/>
    <b v="1"/>
    <n v="555"/>
    <b v="1"/>
    <s v="film &amp; video/documentary"/>
    <n v="113.015"/>
    <n v="203.63063063063063"/>
    <x v="0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d v="2016-03-08T15:16:31"/>
    <b v="1"/>
    <n v="266"/>
    <b v="1"/>
    <s v="film &amp; video/documentary"/>
    <n v="125.22750000000001"/>
    <n v="188.31203007518798"/>
    <x v="0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d v="2015-04-07T16:22:37"/>
    <b v="1"/>
    <n v="69"/>
    <b v="1"/>
    <s v="film &amp; video/documentary"/>
    <n v="101.19"/>
    <n v="146.65217391304347"/>
    <x v="0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d v="2015-04-07T17:41:55"/>
    <b v="1"/>
    <n v="80"/>
    <b v="1"/>
    <s v="film &amp; video/documentary"/>
    <n v="102.76470588235294"/>
    <n v="109.1875"/>
    <x v="0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d v="2015-10-14T14:18:38"/>
    <b v="1"/>
    <n v="493"/>
    <b v="1"/>
    <s v="film &amp; video/documentary"/>
    <n v="116.83911999999998"/>
    <n v="59.249046653144013"/>
    <x v="0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d v="2015-02-12T03:05:08"/>
    <b v="1"/>
    <n v="31"/>
    <b v="1"/>
    <s v="film &amp; video/documentary"/>
    <n v="101.16833333333335"/>
    <n v="97.904838709677421"/>
    <x v="0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d v="2016-07-08T18:08:10"/>
    <b v="1"/>
    <n v="236"/>
    <b v="1"/>
    <s v="film &amp; video/documentary"/>
    <n v="110.13360000000002"/>
    <n v="70.000169491525426"/>
    <x v="0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d v="2015-03-30T18:14:28"/>
    <b v="1"/>
    <n v="89"/>
    <b v="1"/>
    <s v="film &amp; video/documentary"/>
    <n v="108.08333333333333"/>
    <n v="72.865168539325836"/>
    <x v="0"/>
  </r>
  <r>
    <n v="340"/>
    <x v="340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d v="2017-02-06T16:03:27"/>
    <b v="1"/>
    <n v="299"/>
    <b v="1"/>
    <s v="film &amp; video/documentary"/>
    <n v="125.02285714285715"/>
    <n v="146.34782608695653"/>
    <x v="0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d v="2014-09-12T21:06:38"/>
    <b v="1"/>
    <n v="55"/>
    <b v="1"/>
    <s v="film &amp; video/documentary"/>
    <n v="106.71428571428572"/>
    <n v="67.909090909090907"/>
    <x v="0"/>
  </r>
  <r>
    <n v="342"/>
    <x v="342"/>
    <s v="BREAKING A MONSTER needs your help to play in THEATERS!"/>
    <n v="55000"/>
    <n v="55201.52"/>
    <x v="0"/>
    <x v="0"/>
    <s v="USD"/>
    <n v="1461955465"/>
    <d v="2016-04-29T18:44:25"/>
    <n v="1459363465"/>
    <d v="2016-03-30T18:44:25"/>
    <b v="1"/>
    <n v="325"/>
    <b v="1"/>
    <s v="film &amp; video/documentary"/>
    <n v="100.36639999999998"/>
    <n v="169.85083076923075"/>
    <x v="0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d v="2014-10-14T17:42:25"/>
    <b v="1"/>
    <n v="524"/>
    <b v="1"/>
    <s v="film &amp; video/documentary"/>
    <n v="102.02863333333335"/>
    <n v="58.413339694656486"/>
    <x v="0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d v="2015-04-17T23:18:14"/>
    <b v="1"/>
    <n v="285"/>
    <b v="1"/>
    <s v="film &amp; video/documentary"/>
    <n v="102.08358208955224"/>
    <n v="119.99298245614035"/>
    <x v="0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d v="2015-04-20T22:39:50"/>
    <b v="1"/>
    <n v="179"/>
    <b v="1"/>
    <s v="film &amp; video/documentary"/>
    <n v="123.27586206896552"/>
    <n v="99.860335195530723"/>
    <x v="0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d v="2015-09-14T12:00:21"/>
    <b v="1"/>
    <n v="188"/>
    <b v="1"/>
    <s v="film &amp; video/documentary"/>
    <n v="170.28880000000001"/>
    <n v="90.579148936170213"/>
    <x v="0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d v="2015-10-15T11:53:29"/>
    <b v="1"/>
    <n v="379"/>
    <b v="1"/>
    <s v="film &amp; video/documentary"/>
    <n v="111.59049999999999"/>
    <n v="117.77361477572559"/>
    <x v="0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d v="2015-07-22T14:05:16"/>
    <b v="1"/>
    <n v="119"/>
    <b v="1"/>
    <s v="film &amp; video/documentary"/>
    <n v="103"/>
    <n v="86.554621848739501"/>
    <x v="0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d v="2017-01-25T11:58:28"/>
    <b v="1"/>
    <n v="167"/>
    <b v="1"/>
    <s v="film &amp; video/documentary"/>
    <n v="106.63570159857905"/>
    <n v="71.899281437125751"/>
    <x v="0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d v="2016-08-04T01:35:09"/>
    <b v="1"/>
    <n v="221"/>
    <b v="1"/>
    <s v="film &amp; video/documentary"/>
    <n v="114.75999999999999"/>
    <n v="129.81900452488688"/>
    <x v="0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d v="2016-02-27T23:09:14"/>
    <b v="1"/>
    <n v="964"/>
    <b v="1"/>
    <s v="film &amp; video/documentary"/>
    <n v="127.34117647058822"/>
    <n v="44.912863070539416"/>
    <x v="0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d v="2014-09-08T04:01:08"/>
    <b v="1"/>
    <n v="286"/>
    <b v="1"/>
    <s v="film &amp; video/documentary"/>
    <n v="116.56"/>
    <n v="40.755244755244753"/>
    <x v="0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d v="2015-10-20T19:00:19"/>
    <b v="1"/>
    <n v="613"/>
    <b v="1"/>
    <s v="film &amp; video/documentary"/>
    <n v="108.61819426615318"/>
    <n v="103.52394779771615"/>
    <x v="0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d v="2016-03-09T19:52:01"/>
    <b v="1"/>
    <n v="29"/>
    <b v="1"/>
    <s v="film &amp; video/documentary"/>
    <n v="103.94285714285714"/>
    <n v="125.44827586206897"/>
    <x v="0"/>
  </r>
  <r>
    <n v="355"/>
    <x v="355"/>
    <s v="A documentary film about the late REZA ABDOH and his performance company DAR A LUZ."/>
    <n v="35000"/>
    <n v="40690"/>
    <x v="0"/>
    <x v="0"/>
    <s v="USD"/>
    <n v="1417420994"/>
    <d v="2014-12-01T08:03:14"/>
    <n v="1414738994"/>
    <d v="2014-10-31T07:03:14"/>
    <b v="1"/>
    <n v="165"/>
    <b v="1"/>
    <s v="film &amp; video/documentary"/>
    <n v="116.25714285714285"/>
    <n v="246.60606060606059"/>
    <x v="0"/>
  </r>
  <r>
    <n v="356"/>
    <x v="356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d v="2016-02-15T19:16:33"/>
    <b v="1"/>
    <n v="97"/>
    <b v="1"/>
    <s v="film &amp; video/documentary"/>
    <n v="102.69239999999999"/>
    <n v="79.401340206185566"/>
    <x v="0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d v="2015-03-15T05:19:57"/>
    <b v="1"/>
    <n v="303"/>
    <b v="1"/>
    <s v="film &amp; video/documentary"/>
    <n v="174"/>
    <n v="86.138613861386133"/>
    <x v="0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d v="2016-05-17T20:38:41"/>
    <b v="1"/>
    <n v="267"/>
    <b v="1"/>
    <s v="film &amp; video/documentary"/>
    <n v="103.08800000000001"/>
    <n v="193.04868913857678"/>
    <x v="0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d v="2014-10-23T01:41:30"/>
    <b v="1"/>
    <n v="302"/>
    <b v="1"/>
    <s v="film &amp; video/documentary"/>
    <n v="104.85537190082646"/>
    <n v="84.023178807947019"/>
    <x v="0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d v="2015-06-08T21:33:00"/>
    <b v="0"/>
    <n v="87"/>
    <b v="1"/>
    <s v="film &amp; video/documentary"/>
    <n v="101.375"/>
    <n v="139.82758620689654"/>
    <x v="0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d v="2014-10-24T00:01:46"/>
    <b v="0"/>
    <n v="354"/>
    <b v="1"/>
    <s v="film &amp; video/documentary"/>
    <n v="111.07699999999998"/>
    <n v="109.82189265536722"/>
    <x v="0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d v="2014-07-17T05:03:11"/>
    <b v="0"/>
    <n v="86"/>
    <b v="1"/>
    <s v="film &amp; video/documentary"/>
    <n v="124.15933781686496"/>
    <n v="139.53488372093022"/>
    <x v="0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d v="2010-03-18T17:52:16"/>
    <b v="0"/>
    <n v="26"/>
    <b v="1"/>
    <s v="film &amp; video/documentary"/>
    <n v="101.33333333333334"/>
    <n v="347.84615384615387"/>
    <x v="0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d v="2014-05-21T20:37:52"/>
    <b v="0"/>
    <n v="113"/>
    <b v="1"/>
    <s v="film &amp; video/documentary"/>
    <n v="110.16142857142856"/>
    <n v="68.24159292035398"/>
    <x v="0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d v="2014-01-29T14:33:19"/>
    <b v="0"/>
    <n v="65"/>
    <b v="1"/>
    <s v="film &amp; video/documentary"/>
    <n v="103.97333333333334"/>
    <n v="239.93846153846152"/>
    <x v="0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d v="2012-04-20T19:01:58"/>
    <b v="0"/>
    <n v="134"/>
    <b v="1"/>
    <s v="film &amp; video/documentary"/>
    <n v="101.31578947368421"/>
    <n v="287.31343283582089"/>
    <x v="0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d v="2013-03-22T13:51:18"/>
    <b v="0"/>
    <n v="119"/>
    <b v="1"/>
    <s v="film &amp; video/documentary"/>
    <n v="103.3501"/>
    <n v="86.84882352941176"/>
    <x v="0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d v="2015-02-08T14:32:02"/>
    <b v="0"/>
    <n v="159"/>
    <b v="1"/>
    <s v="film &amp; video/documentary"/>
    <n v="104.11200000000001"/>
    <n v="81.84905660377359"/>
    <x v="0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d v="2011-12-16T13:14:29"/>
    <b v="0"/>
    <n v="167"/>
    <b v="1"/>
    <s v="film &amp; video/documentary"/>
    <n v="110.15569230769231"/>
    <n v="42.874970059880241"/>
    <x v="0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d v="2016-12-07T19:05:00"/>
    <b v="0"/>
    <n v="43"/>
    <b v="1"/>
    <s v="film &amp; video/documentary"/>
    <n v="122.02"/>
    <n v="709.41860465116281"/>
    <x v="0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d v="2012-12-18T18:25:39"/>
    <b v="0"/>
    <n v="1062"/>
    <b v="1"/>
    <s v="film &amp; video/documentary"/>
    <n v="114.16866666666667"/>
    <n v="161.25517890772127"/>
    <x v="0"/>
  </r>
  <r>
    <n v="372"/>
    <x v="372"/>
    <s v="A short documentary exploring the uses of 'Natural Horsemanship' across Europe"/>
    <n v="300"/>
    <n v="376"/>
    <x v="0"/>
    <x v="1"/>
    <s v="GBP"/>
    <n v="1459872000"/>
    <d v="2016-04-05T16:00:00"/>
    <n v="1456408244"/>
    <d v="2016-02-25T13:50:44"/>
    <b v="0"/>
    <n v="9"/>
    <b v="1"/>
    <s v="film &amp; video/documentary"/>
    <n v="125.33333333333334"/>
    <n v="41.777777777777779"/>
    <x v="0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d v="2012-06-18T21:53:18"/>
    <b v="0"/>
    <n v="89"/>
    <b v="1"/>
    <s v="film &amp; video/documentary"/>
    <n v="106.66666666666667"/>
    <n v="89.887640449438209"/>
    <x v="0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d v="2011-08-02T21:20:31"/>
    <b v="0"/>
    <n v="174"/>
    <b v="1"/>
    <s v="film &amp; video/documentary"/>
    <n v="130.65"/>
    <n v="45.051724137931032"/>
    <x v="0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d v="2014-01-18T23:38:31"/>
    <b v="0"/>
    <n v="14"/>
    <b v="1"/>
    <s v="film &amp; video/documentary"/>
    <n v="120"/>
    <n v="42.857142857142854"/>
    <x v="0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d v="2016-07-25T10:51:56"/>
    <b v="0"/>
    <n v="48"/>
    <b v="1"/>
    <s v="film &amp; video/documentary"/>
    <n v="105.9591836734694"/>
    <n v="54.083333333333336"/>
    <x v="0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d v="2015-10-15T06:01:08"/>
    <b v="0"/>
    <n v="133"/>
    <b v="1"/>
    <s v="film &amp; video/documentary"/>
    <n v="114.39999999999999"/>
    <n v="103.21804511278195"/>
    <x v="0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d v="2016-01-01T13:43:28"/>
    <b v="0"/>
    <n v="83"/>
    <b v="1"/>
    <s v="film &amp; video/documentary"/>
    <n v="111.76666666666665"/>
    <n v="40.397590361445786"/>
    <x v="0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d v="2012-03-19T16:31:12"/>
    <b v="0"/>
    <n v="149"/>
    <b v="1"/>
    <s v="film &amp; video/documentary"/>
    <n v="116.08000000000001"/>
    <n v="116.85906040268456"/>
    <x v="0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d v="2015-12-29T17:16:32"/>
    <b v="0"/>
    <n v="49"/>
    <b v="1"/>
    <s v="film &amp; video/documentary"/>
    <n v="141.5"/>
    <n v="115.51020408163265"/>
    <x v="0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d v="2012-06-25T16:45:17"/>
    <b v="0"/>
    <n v="251"/>
    <b v="1"/>
    <s v="film &amp; video/documentary"/>
    <n v="104.72999999999999"/>
    <n v="104.31274900398407"/>
    <x v="0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d v="2012-08-23T17:01:40"/>
    <b v="0"/>
    <n v="22"/>
    <b v="1"/>
    <s v="film &amp; video/documentary"/>
    <n v="255.83333333333331"/>
    <n v="69.772727272727266"/>
    <x v="0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d v="2014-04-26T02:49:19"/>
    <b v="0"/>
    <n v="48"/>
    <b v="1"/>
    <s v="film &amp; video/documentary"/>
    <n v="206.70670670670671"/>
    <n v="43.020833333333336"/>
    <x v="0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d v="2014-12-07T18:45:47"/>
    <b v="0"/>
    <n v="383"/>
    <b v="1"/>
    <s v="film &amp; video/documentary"/>
    <n v="112.105"/>
    <n v="58.540469973890339"/>
    <x v="0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d v="2014-10-22T14:01:41"/>
    <b v="0"/>
    <n v="237"/>
    <b v="1"/>
    <s v="film &amp; video/documentary"/>
    <n v="105.982"/>
    <n v="111.79535864978902"/>
    <x v="0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d v="2015-07-26T22:49:51"/>
    <b v="0"/>
    <n v="13"/>
    <b v="1"/>
    <s v="film &amp; video/documentary"/>
    <n v="100.16666666666667"/>
    <n v="46.230769230769234"/>
    <x v="0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d v="2015-07-15T16:14:18"/>
    <b v="0"/>
    <n v="562"/>
    <b v="1"/>
    <s v="film &amp; video/documentary"/>
    <n v="213.98947368421051"/>
    <n v="144.69039145907473"/>
    <x v="0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d v="2016-06-28T01:49:40"/>
    <b v="0"/>
    <n v="71"/>
    <b v="1"/>
    <s v="film &amp; video/documentary"/>
    <n v="126.16000000000001"/>
    <n v="88.845070422535215"/>
    <x v="0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d v="2014-02-04T01:30:50"/>
    <b v="0"/>
    <n v="1510"/>
    <b v="1"/>
    <s v="film &amp; video/documentary"/>
    <n v="181.53547058823528"/>
    <n v="81.75107284768211"/>
    <x v="0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d v="2015-04-18T00:52:52"/>
    <b v="0"/>
    <n v="14"/>
    <b v="1"/>
    <s v="film &amp; video/documentary"/>
    <n v="100"/>
    <n v="71.428571428571431"/>
    <x v="0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d v="2011-11-18T01:00:51"/>
    <b v="0"/>
    <n v="193"/>
    <b v="1"/>
    <s v="film &amp; video/documentary"/>
    <n v="100.61"/>
    <n v="104.25906735751295"/>
    <x v="0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d v="2011-08-08T17:12:51"/>
    <b v="0"/>
    <n v="206"/>
    <b v="1"/>
    <s v="film &amp; video/documentary"/>
    <n v="100.9027027027027"/>
    <n v="90.616504854368927"/>
    <x v="0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d v="2013-09-09T17:00:52"/>
    <b v="0"/>
    <n v="351"/>
    <b v="1"/>
    <s v="film &amp; video/documentary"/>
    <n v="110.446"/>
    <n v="157.33048433048432"/>
    <x v="0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d v="2016-02-17T19:38:02"/>
    <b v="0"/>
    <n v="50"/>
    <b v="1"/>
    <s v="film &amp; video/documentary"/>
    <n v="111.8936170212766"/>
    <n v="105.18"/>
    <x v="0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d v="2012-03-22T21:49:20"/>
    <b v="0"/>
    <n v="184"/>
    <b v="1"/>
    <s v="film &amp; video/documentary"/>
    <n v="108.04450000000001"/>
    <n v="58.719836956521746"/>
    <x v="0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d v="2012-06-22T13:33:26"/>
    <b v="0"/>
    <n v="196"/>
    <b v="1"/>
    <s v="film &amp; video/documentary"/>
    <n v="106.66666666666667"/>
    <n v="81.632653061224488"/>
    <x v="0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d v="2010-07-20T18:38:04"/>
    <b v="0"/>
    <n v="229"/>
    <b v="1"/>
    <s v="film &amp; video/documentary"/>
    <n v="103.90027322404372"/>
    <n v="56.460043668122275"/>
    <x v="0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d v="2015-03-15T19:02:06"/>
    <b v="0"/>
    <n v="67"/>
    <b v="1"/>
    <s v="film &amp; video/documentary"/>
    <n v="125.16000000000001"/>
    <n v="140.1044776119403"/>
    <x v="0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d v="2016-11-13T21:01:07"/>
    <b v="0"/>
    <n v="95"/>
    <b v="1"/>
    <s v="film &amp; video/documentary"/>
    <n v="106.80499999999999"/>
    <n v="224.85263157894738"/>
    <x v="0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d v="2014-04-16T15:15:47"/>
    <b v="0"/>
    <n v="62"/>
    <b v="1"/>
    <s v="film &amp; video/documentary"/>
    <n v="112.30249999999999"/>
    <n v="181.13306451612902"/>
    <x v="0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d v="2011-07-08T20:12:50"/>
    <b v="0"/>
    <n v="73"/>
    <b v="1"/>
    <s v="film &amp; video/documentary"/>
    <n v="103.812"/>
    <n v="711.04109589041093"/>
    <x v="0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d v="2015-10-15T12:56:57"/>
    <b v="0"/>
    <n v="43"/>
    <b v="1"/>
    <s v="film &amp; video/documentary"/>
    <n v="141.65"/>
    <n v="65.883720930232556"/>
    <x v="0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d v="2011-06-24T07:27:21"/>
    <b v="0"/>
    <n v="70"/>
    <b v="1"/>
    <s v="film &amp; video/documentary"/>
    <n v="105.25999999999999"/>
    <n v="75.185714285714283"/>
    <x v="0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d v="2014-01-07T15:04:22"/>
    <b v="0"/>
    <n v="271"/>
    <b v="1"/>
    <s v="film &amp; video/documentary"/>
    <n v="103.09142857142857"/>
    <n v="133.14391143911439"/>
    <x v="0"/>
  </r>
  <r>
    <n v="405"/>
    <x v="405"/>
    <s v="Come, join our movie movement.  A new documentary about the healing power of food."/>
    <n v="2820"/>
    <n v="3036"/>
    <x v="0"/>
    <x v="0"/>
    <s v="USD"/>
    <n v="1394071339"/>
    <d v="2014-03-06T02:02:19"/>
    <n v="1391479339"/>
    <d v="2014-02-04T02:02:19"/>
    <b v="0"/>
    <n v="55"/>
    <b v="1"/>
    <s v="film &amp; video/documentary"/>
    <n v="107.65957446808511"/>
    <n v="55.2"/>
    <x v="0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d v="2011-04-05T03:53:57"/>
    <b v="0"/>
    <n v="35"/>
    <b v="1"/>
    <s v="film &amp; video/documentary"/>
    <n v="107.70464285714286"/>
    <n v="86.163714285714292"/>
    <x v="0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d v="2011-09-20T20:54:10"/>
    <b v="0"/>
    <n v="22"/>
    <b v="1"/>
    <s v="film &amp; video/documentary"/>
    <n v="101.55000000000001"/>
    <n v="92.318181818181813"/>
    <x v="0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d v="2013-09-26T17:39:50"/>
    <b v="0"/>
    <n v="38"/>
    <b v="1"/>
    <s v="film &amp; video/documentary"/>
    <n v="101.43766666666667"/>
    <n v="160.16473684210527"/>
    <x v="0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d v="2016-06-22T20:42:24"/>
    <b v="0"/>
    <n v="15"/>
    <b v="1"/>
    <s v="film &amp; video/documentary"/>
    <n v="136.80000000000001"/>
    <n v="45.6"/>
    <x v="0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d v="2015-04-19T23:33:17"/>
    <b v="0"/>
    <n v="7"/>
    <b v="1"/>
    <s v="film &amp; video/documentary"/>
    <n v="128.29999999999998"/>
    <n v="183.28571428571428"/>
    <x v="0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d v="2013-11-20T04:13:24"/>
    <b v="0"/>
    <n v="241"/>
    <b v="1"/>
    <s v="film &amp; video/documentary"/>
    <n v="101.05"/>
    <n v="125.78838174273859"/>
    <x v="0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d v="2012-07-09T17:49:38"/>
    <b v="0"/>
    <n v="55"/>
    <b v="1"/>
    <s v="film &amp; video/documentary"/>
    <n v="126.84"/>
    <n v="57.654545454545456"/>
    <x v="0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d v="2012-06-19T21:03:31"/>
    <b v="0"/>
    <n v="171"/>
    <b v="1"/>
    <s v="film &amp; video/documentary"/>
    <n v="105.0859375"/>
    <n v="78.660818713450297"/>
    <x v="0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d v="2013-09-12T01:31:05"/>
    <b v="0"/>
    <n v="208"/>
    <b v="1"/>
    <s v="film &amp; video/documentary"/>
    <n v="102.85405405405406"/>
    <n v="91.480769230769226"/>
    <x v="0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d v="2014-09-22T20:26:42"/>
    <b v="0"/>
    <n v="21"/>
    <b v="1"/>
    <s v="film &amp; video/documentary"/>
    <n v="102.14714285714285"/>
    <n v="68.09809523809524"/>
    <x v="0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d v="2014-01-09T09:30:31"/>
    <b v="0"/>
    <n v="25"/>
    <b v="1"/>
    <s v="film &amp; video/documentary"/>
    <n v="120.21700000000001"/>
    <n v="48.086800000000004"/>
    <x v="0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d v="2013-03-27T23:17:40"/>
    <b v="0"/>
    <n v="52"/>
    <b v="1"/>
    <s v="film &amp; video/documentary"/>
    <n v="100.24761904761905"/>
    <n v="202.42307692307693"/>
    <x v="0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d v="2015-06-23T06:46:37"/>
    <b v="0"/>
    <n v="104"/>
    <b v="1"/>
    <s v="film &amp; video/documentary"/>
    <n v="100.63392857142857"/>
    <n v="216.75"/>
    <x v="0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d v="2013-04-30T20:13:07"/>
    <b v="0"/>
    <n v="73"/>
    <b v="1"/>
    <s v="film &amp; video/documentary"/>
    <n v="100.4375"/>
    <n v="110.06849315068493"/>
    <x v="0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d v="2014-02-12T05:40:31"/>
    <b v="0"/>
    <n v="3"/>
    <b v="0"/>
    <s v="film &amp; video/animation"/>
    <n v="0.43939393939393934"/>
    <n v="4.833333333333333"/>
    <x v="0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d v="2015-06-22T11:47:36"/>
    <b v="0"/>
    <n v="6"/>
    <b v="0"/>
    <s v="film &amp; video/animation"/>
    <n v="2.0066666666666668"/>
    <n v="50.166666666666664"/>
    <x v="0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d v="2014-08-12T06:14:57"/>
    <b v="0"/>
    <n v="12"/>
    <b v="0"/>
    <s v="film &amp; video/animation"/>
    <n v="1.075"/>
    <n v="35.833333333333336"/>
    <x v="0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d v="2013-05-06T22:13:50"/>
    <b v="0"/>
    <n v="13"/>
    <b v="0"/>
    <s v="film &amp; video/animation"/>
    <n v="0.76500000000000001"/>
    <n v="11.76923076923077"/>
    <x v="0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d v="2012-01-26T09:01:39"/>
    <b v="0"/>
    <n v="5"/>
    <b v="0"/>
    <s v="film &amp; video/animation"/>
    <n v="6.7966666666666677"/>
    <n v="40.78"/>
    <x v="0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d v="2015-09-28T20:40:04"/>
    <b v="0"/>
    <n v="2"/>
    <b v="0"/>
    <s v="film &amp; video/animation"/>
    <n v="1.2E-2"/>
    <n v="3"/>
    <x v="0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d v="2016-01-31T17:05:14"/>
    <b v="0"/>
    <n v="8"/>
    <b v="0"/>
    <s v="film &amp; video/animation"/>
    <n v="1.3299999999999998"/>
    <n v="16.625"/>
    <x v="0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d v="2015-10-08T21:49:00"/>
    <b v="0"/>
    <n v="0"/>
    <b v="0"/>
    <s v="film &amp; video/animation"/>
    <n v="0"/>
    <e v="#DIV/0!"/>
    <x v="0"/>
  </r>
  <r>
    <n v="428"/>
    <x v="428"/>
    <s v="Fresh, fun, entertaining Bible stories on YouTube, stop-motion style."/>
    <n v="12000"/>
    <n v="676"/>
    <x v="2"/>
    <x v="0"/>
    <s v="USD"/>
    <n v="1402956000"/>
    <d v="2014-06-16T22:00:00"/>
    <n v="1400523845"/>
    <d v="2014-05-19T18:24:05"/>
    <b v="0"/>
    <n v="13"/>
    <b v="0"/>
    <s v="film &amp; video/animation"/>
    <n v="5.6333333333333329"/>
    <n v="52"/>
    <x v="0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d v="2009-09-14T21:38:02"/>
    <b v="0"/>
    <n v="0"/>
    <b v="0"/>
    <s v="film &amp; video/animation"/>
    <n v="0"/>
    <e v="#DIV/0!"/>
    <x v="0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d v="2013-08-27T02:34:27"/>
    <b v="0"/>
    <n v="5"/>
    <b v="0"/>
    <s v="film &amp; video/animation"/>
    <n v="2.4"/>
    <n v="4.8"/>
    <x v="0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d v="2016-06-05T20:54:43"/>
    <b v="0"/>
    <n v="8"/>
    <b v="0"/>
    <s v="film &amp; video/animation"/>
    <n v="13.833333333333334"/>
    <n v="51.875"/>
    <x v="0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d v="2015-08-22T17:26:21"/>
    <b v="0"/>
    <n v="8"/>
    <b v="0"/>
    <s v="film &amp; video/animation"/>
    <n v="9.5"/>
    <n v="71.25"/>
    <x v="0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d v="2015-08-12T15:07:02"/>
    <b v="0"/>
    <n v="0"/>
    <b v="0"/>
    <s v="film &amp; video/animation"/>
    <n v="0"/>
    <e v="#DIV/0!"/>
    <x v="0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d v="2013-10-29T20:01:42"/>
    <b v="0"/>
    <n v="2"/>
    <b v="0"/>
    <s v="film &amp; video/animation"/>
    <n v="5"/>
    <n v="62.5"/>
    <x v="0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d v="2013-08-14T17:56:20"/>
    <b v="0"/>
    <n v="3"/>
    <b v="0"/>
    <s v="film &amp; video/animation"/>
    <n v="2.7272727272727275E-3"/>
    <n v="1"/>
    <x v="0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d v="2013-07-01T08:41:53"/>
    <b v="0"/>
    <n v="0"/>
    <b v="0"/>
    <s v="film &amp; video/animation"/>
    <n v="0"/>
    <e v="#DIV/0!"/>
    <x v="0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d v="2016-08-09T07:38:46"/>
    <b v="0"/>
    <n v="0"/>
    <b v="0"/>
    <s v="film &amp; video/animation"/>
    <n v="0"/>
    <e v="#DIV/0!"/>
    <x v="0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d v="2015-10-19T06:15:58"/>
    <b v="0"/>
    <n v="11"/>
    <b v="0"/>
    <s v="film &amp; video/animation"/>
    <n v="9.379999999999999"/>
    <n v="170.54545454545453"/>
    <x v="0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d v="2014-10-07T18:16:58"/>
    <b v="0"/>
    <n v="0"/>
    <b v="0"/>
    <s v="film &amp; video/animation"/>
    <n v="0"/>
    <e v="#DIV/0!"/>
    <x v="0"/>
  </r>
  <r>
    <n v="440"/>
    <x v="440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d v="2016-02-23T23:39:13"/>
    <b v="0"/>
    <n v="1"/>
    <b v="0"/>
    <s v="film &amp; video/animation"/>
    <n v="0.1"/>
    <n v="5"/>
    <x v="0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d v="2013-10-03T19:03:16"/>
    <b v="0"/>
    <n v="0"/>
    <b v="0"/>
    <s v="film &amp; video/animation"/>
    <n v="0"/>
    <e v="#DIV/0!"/>
    <x v="0"/>
  </r>
  <r>
    <n v="442"/>
    <x v="442"/>
    <s v="Doomsday is here"/>
    <n v="17000"/>
    <n v="6691"/>
    <x v="2"/>
    <x v="0"/>
    <s v="USD"/>
    <n v="1424380783"/>
    <d v="2015-02-19T21:19:43"/>
    <n v="1421788783"/>
    <d v="2015-01-20T21:19:43"/>
    <b v="0"/>
    <n v="17"/>
    <b v="0"/>
    <s v="film &amp; video/animation"/>
    <n v="39.358823529411765"/>
    <n v="393.58823529411762"/>
    <x v="0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d v="2014-01-11T00:21:41"/>
    <b v="0"/>
    <n v="2"/>
    <b v="0"/>
    <s v="film &amp; video/animation"/>
    <n v="0.1"/>
    <n v="5"/>
    <x v="0"/>
  </r>
  <r>
    <n v="444"/>
    <x v="444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d v="2011-12-17T21:46:01"/>
    <b v="0"/>
    <n v="1"/>
    <b v="0"/>
    <s v="film &amp; video/animation"/>
    <n v="5"/>
    <n v="50"/>
    <x v="0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d v="2015-05-06T08:02:55"/>
    <b v="0"/>
    <n v="2"/>
    <b v="0"/>
    <s v="film &amp; video/animation"/>
    <n v="3.3333333333333335E-3"/>
    <n v="1"/>
    <x v="0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d v="2015-02-02T02:00:20"/>
    <b v="0"/>
    <n v="16"/>
    <b v="0"/>
    <s v="film &amp; video/animation"/>
    <n v="7.2952380952380951"/>
    <n v="47.875"/>
    <x v="0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d v="2013-02-26T13:19:23"/>
    <b v="0"/>
    <n v="1"/>
    <b v="0"/>
    <s v="film &amp; video/animation"/>
    <n v="1.6666666666666666E-2"/>
    <n v="5"/>
    <x v="0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d v="2014-04-24T18:11:35"/>
    <b v="0"/>
    <n v="4"/>
    <b v="0"/>
    <s v="film &amp; video/animation"/>
    <n v="3.2804000000000002"/>
    <n v="20.502500000000001"/>
    <x v="0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d v="2013-09-17T13:38:05"/>
    <b v="0"/>
    <n v="5"/>
    <b v="0"/>
    <s v="film &amp; video/animation"/>
    <n v="2.25"/>
    <n v="9"/>
    <x v="0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d v="2014-01-15T22:43:20"/>
    <b v="0"/>
    <n v="7"/>
    <b v="0"/>
    <s v="film &amp; video/animation"/>
    <n v="0.79200000000000004"/>
    <n v="56.571428571428569"/>
    <x v="0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d v="2013-12-26T17:09:51"/>
    <b v="0"/>
    <n v="0"/>
    <b v="0"/>
    <s v="film &amp; video/animation"/>
    <n v="0"/>
    <e v="#DIV/0!"/>
    <x v="0"/>
  </r>
  <r>
    <n v="452"/>
    <x v="452"/>
    <s v="A man must find his way out of the depths of the shadows by using the aid of a little girl."/>
    <n v="750"/>
    <n v="480"/>
    <x v="2"/>
    <x v="0"/>
    <s v="USD"/>
    <n v="1431536015"/>
    <d v="2015-05-13T16:53:35"/>
    <n v="1428944015"/>
    <d v="2015-04-13T16:53:35"/>
    <b v="0"/>
    <n v="12"/>
    <b v="0"/>
    <s v="film &amp; video/animation"/>
    <n v="64"/>
    <n v="40"/>
    <x v="0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d v="2015-02-03T19:47:59"/>
    <b v="0"/>
    <n v="2"/>
    <b v="0"/>
    <s v="film &amp; video/animation"/>
    <n v="2.7404479578392621E-2"/>
    <n v="13"/>
    <x v="0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d v="2014-10-26T17:12:51"/>
    <b v="0"/>
    <n v="5"/>
    <b v="0"/>
    <s v="film &amp; video/animation"/>
    <n v="0.82000000000000006"/>
    <n v="16.399999999999999"/>
    <x v="0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d v="2012-03-03T00:03:42"/>
    <b v="0"/>
    <n v="2"/>
    <b v="0"/>
    <s v="film &amp; video/animation"/>
    <n v="6.9230769230769221E-2"/>
    <n v="22.5"/>
    <x v="0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d v="2013-09-30T16:40:01"/>
    <b v="0"/>
    <n v="3"/>
    <b v="0"/>
    <s v="film &amp; video/animation"/>
    <n v="0.68631863186318631"/>
    <n v="20.333333333333332"/>
    <x v="0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d v="2014-07-17T18:25:12"/>
    <b v="0"/>
    <n v="0"/>
    <b v="0"/>
    <s v="film &amp; video/animation"/>
    <n v="0"/>
    <e v="#DIV/0!"/>
    <x v="0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d v="2013-04-14T16:47:40"/>
    <b v="0"/>
    <n v="49"/>
    <b v="0"/>
    <s v="film &amp; video/animation"/>
    <n v="8.2100000000000009"/>
    <n v="16.755102040816325"/>
    <x v="0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d v="2011-09-14T15:22:07"/>
    <b v="0"/>
    <n v="1"/>
    <b v="0"/>
    <s v="film &amp; video/animation"/>
    <n v="6.4102564102564097E-2"/>
    <n v="25"/>
    <x v="0"/>
  </r>
  <r>
    <n v="460"/>
    <x v="460"/>
    <s v="An animated web series about biological evolution gone haywire."/>
    <n v="8500"/>
    <n v="25"/>
    <x v="2"/>
    <x v="0"/>
    <s v="USD"/>
    <n v="1401595200"/>
    <d v="2014-06-01T04:00:00"/>
    <n v="1398862875"/>
    <d v="2014-04-30T13:01:15"/>
    <b v="0"/>
    <n v="2"/>
    <b v="0"/>
    <s v="film &amp; video/animation"/>
    <n v="0.29411764705882354"/>
    <n v="12.5"/>
    <x v="0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d v="2013-05-13T20:19:27"/>
    <b v="0"/>
    <n v="0"/>
    <b v="0"/>
    <s v="film &amp; video/animation"/>
    <n v="0"/>
    <e v="#DIV/0!"/>
    <x v="0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d v="2011-06-11T03:02:21"/>
    <b v="0"/>
    <n v="0"/>
    <b v="0"/>
    <s v="film &amp; video/animation"/>
    <n v="0"/>
    <e v="#DIV/0!"/>
    <x v="0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d v="2011-07-26T17:02:33"/>
    <b v="0"/>
    <n v="11"/>
    <b v="0"/>
    <s v="film &amp; video/animation"/>
    <n v="2.2727272727272729"/>
    <n v="113.63636363636364"/>
    <x v="0"/>
  </r>
  <r>
    <n v="464"/>
    <x v="464"/>
    <s v="We are three students that want to make a short PokÃ©mon movie as a school project!"/>
    <n v="1010"/>
    <n v="1"/>
    <x v="2"/>
    <x v="12"/>
    <s v="EUR"/>
    <n v="1463602935"/>
    <d v="2016-05-18T20:22:15"/>
    <n v="1461874935"/>
    <d v="2016-04-28T20:22:15"/>
    <b v="0"/>
    <n v="1"/>
    <b v="0"/>
    <s v="film &amp; video/animation"/>
    <n v="9.9009900990099015E-2"/>
    <n v="1"/>
    <x v="0"/>
  </r>
  <r>
    <n v="465"/>
    <x v="465"/>
    <s v="&quot;Amp&quot; is a short film about a robot with needs."/>
    <n v="512"/>
    <n v="138"/>
    <x v="2"/>
    <x v="0"/>
    <s v="USD"/>
    <n v="1403837574"/>
    <d v="2014-06-27T02:52:54"/>
    <n v="1402455174"/>
    <d v="2014-06-11T02:52:54"/>
    <b v="0"/>
    <n v="8"/>
    <b v="0"/>
    <s v="film &amp; video/animation"/>
    <n v="26.953125"/>
    <n v="17.25"/>
    <x v="0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d v="2012-08-08T22:37:44"/>
    <b v="0"/>
    <n v="5"/>
    <b v="0"/>
    <s v="film &amp; video/animation"/>
    <n v="0.76"/>
    <n v="15.2"/>
    <x v="0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d v="2012-08-14T16:18:54"/>
    <b v="0"/>
    <n v="39"/>
    <b v="0"/>
    <s v="film &amp; video/animation"/>
    <n v="21.574999999999999"/>
    <n v="110.64102564102564"/>
    <x v="0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d v="2012-05-12T04:01:23"/>
    <b v="0"/>
    <n v="0"/>
    <b v="0"/>
    <s v="film &amp; video/animation"/>
    <n v="0"/>
    <e v="#DIV/0!"/>
    <x v="0"/>
  </r>
  <r>
    <n v="469"/>
    <x v="469"/>
    <s v="Create a personalised animation film using your child's name and photo."/>
    <n v="6000"/>
    <n v="0"/>
    <x v="2"/>
    <x v="1"/>
    <s v="GBP"/>
    <n v="1409960724"/>
    <d v="2014-09-05T23:45:24"/>
    <n v="1404776724"/>
    <d v="2014-07-07T23:45:24"/>
    <b v="0"/>
    <n v="0"/>
    <b v="0"/>
    <s v="film &amp; video/animation"/>
    <n v="0"/>
    <e v="#DIV/0!"/>
    <x v="0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d v="2013-11-27T04:01:29"/>
    <b v="0"/>
    <n v="2"/>
    <b v="0"/>
    <s v="film &amp; video/animation"/>
    <n v="1.02"/>
    <n v="25.5"/>
    <x v="0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d v="2014-03-05T17:19:39"/>
    <b v="0"/>
    <n v="170"/>
    <b v="0"/>
    <s v="film &amp; video/animation"/>
    <n v="11.892727272727273"/>
    <n v="38.476470588235294"/>
    <x v="0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d v="2014-07-24T22:08:38"/>
    <b v="0"/>
    <n v="5"/>
    <b v="0"/>
    <s v="film &amp; video/animation"/>
    <n v="17.625"/>
    <n v="28.2"/>
    <x v="0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d v="2014-08-18T16:45:19"/>
    <b v="0"/>
    <n v="14"/>
    <b v="0"/>
    <s v="film &amp; video/animation"/>
    <n v="2.87"/>
    <n v="61.5"/>
    <x v="0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d v="2017-01-18T07:53:49"/>
    <b v="0"/>
    <n v="1"/>
    <b v="0"/>
    <s v="film &amp; video/animation"/>
    <n v="3.0303030303030304E-2"/>
    <n v="1"/>
    <x v="0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d v="2015-04-06T02:04:03"/>
    <b v="0"/>
    <n v="0"/>
    <b v="0"/>
    <s v="film &amp; video/animation"/>
    <n v="0"/>
    <e v="#DIV/0!"/>
    <x v="0"/>
  </r>
  <r>
    <n v="476"/>
    <x v="476"/>
    <s v="Animated Music Videos that teach kids how to read."/>
    <n v="220000"/>
    <n v="4906.59"/>
    <x v="2"/>
    <x v="0"/>
    <s v="USD"/>
    <n v="1401767940"/>
    <d v="2014-06-03T03:59:00"/>
    <n v="1398727441"/>
    <d v="2014-04-28T23:24:01"/>
    <b v="0"/>
    <n v="124"/>
    <b v="0"/>
    <s v="film &amp; video/animation"/>
    <n v="2.230268181818182"/>
    <n v="39.569274193548388"/>
    <x v="0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d v="2012-03-19T20:02:14"/>
    <b v="0"/>
    <n v="0"/>
    <b v="0"/>
    <s v="film &amp; video/animation"/>
    <n v="0"/>
    <e v="#DIV/0!"/>
    <x v="0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d v="2015-03-02T21:51:49"/>
    <b v="0"/>
    <n v="0"/>
    <b v="0"/>
    <s v="film &amp; video/animation"/>
    <n v="0"/>
    <e v="#DIV/0!"/>
    <x v="0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d v="2014-09-22T09:47:15"/>
    <b v="0"/>
    <n v="55"/>
    <b v="0"/>
    <s v="film &amp; video/animation"/>
    <n v="32.56"/>
    <n v="88.8"/>
    <x v="0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d v="2013-07-10T12:00:15"/>
    <b v="0"/>
    <n v="140"/>
    <b v="0"/>
    <s v="film &amp; video/animation"/>
    <n v="19.41"/>
    <n v="55.457142857142856"/>
    <x v="0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d v="2012-09-10T16:08:09"/>
    <b v="0"/>
    <n v="21"/>
    <b v="0"/>
    <s v="film &amp; video/animation"/>
    <n v="6.1"/>
    <n v="87.142857142857139"/>
    <x v="0"/>
  </r>
  <r>
    <n v="482"/>
    <x v="482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d v="2016-03-18T21:31:30"/>
    <b v="0"/>
    <n v="1"/>
    <b v="0"/>
    <s v="film &amp; video/animation"/>
    <n v="0.1"/>
    <n v="10"/>
    <x v="0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d v="2012-11-30T04:44:32"/>
    <b v="0"/>
    <n v="147"/>
    <b v="0"/>
    <s v="film &amp; video/animation"/>
    <n v="50.2"/>
    <n v="51.224489795918366"/>
    <x v="0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d v="2015-09-25T22:32:52"/>
    <b v="0"/>
    <n v="11"/>
    <b v="0"/>
    <s v="film &amp; video/animation"/>
    <n v="0.18625"/>
    <n v="13.545454545454545"/>
    <x v="0"/>
  </r>
  <r>
    <n v="485"/>
    <x v="485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d v="2013-04-17T12:08:19"/>
    <b v="0"/>
    <n v="125"/>
    <b v="0"/>
    <s v="film &amp; video/animation"/>
    <n v="21.906971229845084"/>
    <n v="66.520080000000007"/>
    <x v="0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d v="2014-05-02T22:37:19"/>
    <b v="0"/>
    <n v="1"/>
    <b v="0"/>
    <s v="film &amp; video/animation"/>
    <n v="9.0909090909090905E-3"/>
    <n v="50"/>
    <x v="0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d v="2016-10-26T14:16:34"/>
    <b v="0"/>
    <n v="0"/>
    <b v="0"/>
    <s v="film &amp; video/animation"/>
    <n v="0"/>
    <e v="#DIV/0!"/>
    <x v="0"/>
  </r>
  <r>
    <n v="488"/>
    <x v="488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d v="2016-12-10T01:18:20"/>
    <b v="0"/>
    <n v="0"/>
    <b v="0"/>
    <s v="film &amp; video/animation"/>
    <n v="0"/>
    <e v="#DIV/0!"/>
    <x v="0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d v="2011-12-05T11:33:36"/>
    <b v="0"/>
    <n v="3"/>
    <b v="0"/>
    <s v="film &amp; video/animation"/>
    <n v="0.28667813379201834"/>
    <n v="71.666666666666671"/>
    <x v="0"/>
  </r>
  <r>
    <n v="490"/>
    <x v="490"/>
    <s v="Cancelled"/>
    <n v="1000"/>
    <n v="0"/>
    <x v="2"/>
    <x v="0"/>
    <s v="USD"/>
    <n v="1345677285"/>
    <d v="2012-08-22T23:14:45"/>
    <n v="1343085285"/>
    <d v="2012-07-23T23:14:45"/>
    <b v="0"/>
    <n v="0"/>
    <b v="0"/>
    <s v="film &amp; video/animation"/>
    <n v="0"/>
    <e v="#DIV/0!"/>
    <x v="0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d v="2015-12-28T23:34:59"/>
    <b v="0"/>
    <n v="0"/>
    <b v="0"/>
    <s v="film &amp; video/animation"/>
    <n v="0"/>
    <e v="#DIV/0!"/>
    <x v="0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d v="2016-08-14T00:50:30"/>
    <b v="0"/>
    <n v="0"/>
    <b v="0"/>
    <s v="film &amp; video/animation"/>
    <n v="0"/>
    <e v="#DIV/0!"/>
    <x v="0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d v="2015-04-20T17:25:38"/>
    <b v="0"/>
    <n v="0"/>
    <b v="0"/>
    <s v="film &amp; video/animation"/>
    <n v="0"/>
    <e v="#DIV/0!"/>
    <x v="0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d v="2014-06-09T19:56:05"/>
    <b v="0"/>
    <n v="3"/>
    <b v="0"/>
    <s v="film &amp; video/animation"/>
    <n v="0.155"/>
    <n v="10.333333333333334"/>
    <x v="0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d v="2015-06-16T19:51:45"/>
    <b v="0"/>
    <n v="0"/>
    <b v="0"/>
    <s v="film &amp; video/animation"/>
    <n v="0"/>
    <e v="#DIV/0!"/>
    <x v="0"/>
  </r>
  <r>
    <n v="496"/>
    <x v="496"/>
    <s v="The movie is about the adventures of Ethan, Danna, The mysterious inventor and more."/>
    <n v="60000"/>
    <n v="1"/>
    <x v="2"/>
    <x v="0"/>
    <s v="USD"/>
    <n v="1392070874"/>
    <d v="2014-02-10T22:21:14"/>
    <n v="1386886874"/>
    <d v="2013-12-12T22:21:14"/>
    <b v="0"/>
    <n v="1"/>
    <b v="0"/>
    <s v="film &amp; video/animation"/>
    <n v="1.6666666666666668E-3"/>
    <n v="1"/>
    <x v="0"/>
  </r>
  <r>
    <n v="497"/>
    <x v="497"/>
    <s v="live-action/animated series pilot."/>
    <n v="4480"/>
    <n v="30"/>
    <x v="2"/>
    <x v="0"/>
    <s v="USD"/>
    <n v="1419483600"/>
    <d v="2014-12-25T05:00:00"/>
    <n v="1414889665"/>
    <d v="2014-11-02T00:54:25"/>
    <b v="0"/>
    <n v="3"/>
    <b v="0"/>
    <s v="film &amp; video/animation"/>
    <n v="0.6696428571428571"/>
    <n v="10"/>
    <x v="0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d v="2011-11-11T18:17:29"/>
    <b v="0"/>
    <n v="22"/>
    <b v="0"/>
    <s v="film &amp; video/animation"/>
    <n v="4.5985132395404564"/>
    <n v="136.09090909090909"/>
    <x v="0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d v="2009-08-18T21:29:28"/>
    <b v="0"/>
    <n v="26"/>
    <b v="0"/>
    <s v="film &amp; video/animation"/>
    <n v="9.5500000000000007"/>
    <n v="73.461538461538467"/>
    <x v="0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d v="2010-03-10T21:15:51"/>
    <b v="0"/>
    <n v="4"/>
    <b v="0"/>
    <s v="film &amp; video/animation"/>
    <n v="3.3076923076923079"/>
    <n v="53.75"/>
    <x v="0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d v="2011-06-09T05:37:31"/>
    <b v="0"/>
    <n v="0"/>
    <b v="0"/>
    <s v="film &amp; video/animation"/>
    <n v="0"/>
    <e v="#DIV/0!"/>
    <x v="0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d v="2012-02-17T13:17:05"/>
    <b v="0"/>
    <n v="4"/>
    <b v="0"/>
    <s v="film &amp; video/animation"/>
    <n v="1.1499999999999999"/>
    <n v="57.5"/>
    <x v="0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d v="2014-12-18T12:38:23"/>
    <b v="0"/>
    <n v="9"/>
    <b v="0"/>
    <s v="film &amp; video/animation"/>
    <n v="1.7538461538461538"/>
    <n v="12.666666666666666"/>
    <x v="0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d v="2012-02-10T23:36:27"/>
    <b v="0"/>
    <n v="5"/>
    <b v="0"/>
    <s v="film &amp; video/animation"/>
    <n v="1.3673469387755102"/>
    <n v="67"/>
    <x v="0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d v="2015-11-10T02:21:26"/>
    <b v="0"/>
    <n v="14"/>
    <b v="0"/>
    <s v="film &amp; video/animation"/>
    <n v="0.43333333333333329"/>
    <n v="3.7142857142857144"/>
    <x v="0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d v="2013-07-11T13:15:20"/>
    <b v="0"/>
    <n v="1"/>
    <b v="0"/>
    <s v="film &amp; video/animation"/>
    <n v="0.125"/>
    <n v="250"/>
    <x v="0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d v="2012-09-04T23:00:57"/>
    <b v="0"/>
    <n v="10"/>
    <b v="0"/>
    <s v="film &amp; video/animation"/>
    <n v="3.2"/>
    <n v="64"/>
    <x v="0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d v="2012-03-27T00:35:01"/>
    <b v="0"/>
    <n v="3"/>
    <b v="0"/>
    <s v="film &amp; video/animation"/>
    <n v="0.8"/>
    <n v="133.33333333333334"/>
    <x v="0"/>
  </r>
  <r>
    <n v="509"/>
    <x v="509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d v="2015-05-29T15:09:30"/>
    <b v="0"/>
    <n v="1"/>
    <b v="0"/>
    <s v="film &amp; video/animation"/>
    <n v="0.2"/>
    <n v="10"/>
    <x v="0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d v="2016-01-31T04:13:59"/>
    <b v="0"/>
    <n v="0"/>
    <b v="0"/>
    <s v="film &amp; video/animation"/>
    <n v="0"/>
    <e v="#DIV/0!"/>
    <x v="0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d v="2013-03-07T07:16:22"/>
    <b v="0"/>
    <n v="5"/>
    <b v="0"/>
    <s v="film &amp; video/animation"/>
    <n v="3"/>
    <n v="30"/>
    <x v="0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d v="2016-10-06T17:48:47"/>
    <b v="0"/>
    <n v="2"/>
    <b v="0"/>
    <s v="film &amp; video/animation"/>
    <n v="0.13749999999999998"/>
    <n v="5.5"/>
    <x v="0"/>
  </r>
  <r>
    <n v="513"/>
    <x v="513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d v="2016-07-01T15:41:45"/>
    <b v="0"/>
    <n v="68"/>
    <b v="0"/>
    <s v="film &amp; video/animation"/>
    <n v="13.923999999999999"/>
    <n v="102.38235294117646"/>
    <x v="0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d v="2014-07-10T14:44:07"/>
    <b v="0"/>
    <n v="3"/>
    <b v="0"/>
    <s v="film &amp; video/animation"/>
    <n v="3.3333333333333335"/>
    <n v="16.666666666666668"/>
    <x v="0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d v="2015-11-19T11:46:41"/>
    <b v="0"/>
    <n v="34"/>
    <b v="0"/>
    <s v="film &amp; video/animation"/>
    <n v="25.41340206185567"/>
    <n v="725.02941176470586"/>
    <x v="0"/>
  </r>
  <r>
    <n v="516"/>
    <x v="516"/>
    <s v="A big brother style comedy animation series starring famous seafarers"/>
    <n v="5000"/>
    <n v="0"/>
    <x v="2"/>
    <x v="1"/>
    <s v="GBP"/>
    <n v="1432752080"/>
    <d v="2015-05-27T18:41:20"/>
    <n v="1427568080"/>
    <d v="2015-03-28T18:41:20"/>
    <b v="0"/>
    <n v="0"/>
    <b v="0"/>
    <s v="film &amp; video/animation"/>
    <n v="0"/>
    <e v="#DIV/0!"/>
    <x v="0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d v="2017-01-03T14:46:01"/>
    <b v="0"/>
    <n v="3"/>
    <b v="0"/>
    <s v="film &amp; video/animation"/>
    <n v="1.3666666666666667"/>
    <n v="68.333333333333329"/>
    <x v="0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d v="2015-08-07T14:47:04"/>
    <b v="0"/>
    <n v="0"/>
    <b v="0"/>
    <s v="film &amp; video/animation"/>
    <n v="0"/>
    <e v="#DIV/0!"/>
    <x v="0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d v="2012-11-05T09:23:41"/>
    <b v="0"/>
    <n v="70"/>
    <b v="0"/>
    <s v="film &amp; video/animation"/>
    <n v="22.881426547787683"/>
    <n v="39.228571428571428"/>
    <x v="0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d v="2015-11-10T16:51:01"/>
    <b v="0"/>
    <n v="34"/>
    <b v="1"/>
    <s v="theater/plays"/>
    <n v="102.1"/>
    <n v="150.14705882352942"/>
    <x v="1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d v="2016-10-03T02:13:39"/>
    <b v="0"/>
    <n v="56"/>
    <b v="1"/>
    <s v="theater/plays"/>
    <n v="104.64"/>
    <n v="93.428571428571431"/>
    <x v="1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d v="2016-03-01T00:58:45"/>
    <b v="0"/>
    <n v="31"/>
    <b v="1"/>
    <s v="theater/plays"/>
    <n v="114.66666666666667"/>
    <n v="110.96774193548387"/>
    <x v="1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d v="2015-08-22T03:11:16"/>
    <b v="0"/>
    <n v="84"/>
    <b v="1"/>
    <s v="theater/plays"/>
    <n v="120.6"/>
    <n v="71.785714285714292"/>
    <x v="1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d v="2016-05-02T17:12:49"/>
    <b v="0"/>
    <n v="130"/>
    <b v="1"/>
    <s v="theater/plays"/>
    <n v="108.67285714285715"/>
    <n v="29.258076923076924"/>
    <x v="1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d v="2014-07-30T09:37:21"/>
    <b v="0"/>
    <n v="12"/>
    <b v="1"/>
    <s v="theater/plays"/>
    <n v="100"/>
    <n v="1000"/>
    <x v="1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d v="2015-07-07T14:12:24"/>
    <b v="0"/>
    <n v="23"/>
    <b v="1"/>
    <s v="theater/plays"/>
    <n v="113.99999999999999"/>
    <n v="74.347826086956516"/>
    <x v="1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d v="2017-01-18T04:56:06"/>
    <b v="0"/>
    <n v="158"/>
    <b v="1"/>
    <s v="theater/plays"/>
    <n v="100.85"/>
    <n v="63.829113924050631"/>
    <x v="1"/>
  </r>
  <r>
    <n v="528"/>
    <x v="528"/>
    <s v="A Festival Backed Production of a Full-Length Play."/>
    <n v="1150"/>
    <n v="1330"/>
    <x v="0"/>
    <x v="0"/>
    <s v="USD"/>
    <n v="1434921600"/>
    <d v="2015-06-21T21:20:00"/>
    <n v="1433109907"/>
    <d v="2015-05-31T22:05:07"/>
    <b v="0"/>
    <n v="30"/>
    <b v="1"/>
    <s v="theater/plays"/>
    <n v="115.65217391304347"/>
    <n v="44.333333333333336"/>
    <x v="1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d v="2016-12-21T00:44:54"/>
    <b v="0"/>
    <n v="18"/>
    <b v="1"/>
    <s v="theater/plays"/>
    <n v="130.41666666666666"/>
    <n v="86.944444444444443"/>
    <x v="1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d v="2015-06-02T14:11:08"/>
    <b v="0"/>
    <n v="29"/>
    <b v="1"/>
    <s v="theater/plays"/>
    <n v="107.78267254038178"/>
    <n v="126.55172413793103"/>
    <x v="1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d v="2016-11-02T01:33:49"/>
    <b v="0"/>
    <n v="31"/>
    <b v="1"/>
    <s v="theater/plays"/>
    <n v="100"/>
    <n v="129.03225806451613"/>
    <x v="1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d v="2016-04-13T00:10:08"/>
    <b v="0"/>
    <n v="173"/>
    <b v="1"/>
    <s v="theater/plays"/>
    <n v="123.25"/>
    <n v="71.242774566473983"/>
    <x v="1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d v="2016-04-22T10:26:05"/>
    <b v="0"/>
    <n v="17"/>
    <b v="1"/>
    <s v="theater/plays"/>
    <n v="100.2"/>
    <n v="117.88235294117646"/>
    <x v="1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d v="2015-09-23T19:27:50"/>
    <b v="0"/>
    <n v="48"/>
    <b v="1"/>
    <s v="theater/plays"/>
    <n v="104.66666666666666"/>
    <n v="327.08333333333331"/>
    <x v="1"/>
  </r>
  <r>
    <n v="535"/>
    <x v="535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d v="2016-12-07T13:05:05"/>
    <b v="0"/>
    <n v="59"/>
    <b v="1"/>
    <s v="theater/plays"/>
    <n v="102.49999999999999"/>
    <n v="34.745762711864408"/>
    <x v="1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d v="2015-06-24T08:16:47"/>
    <b v="0"/>
    <n v="39"/>
    <b v="1"/>
    <s v="theater/plays"/>
    <n v="118.25757575757576"/>
    <n v="100.06410256410257"/>
    <x v="1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d v="2015-10-05T18:26:31"/>
    <b v="0"/>
    <n v="59"/>
    <b v="1"/>
    <s v="theater/plays"/>
    <n v="120.5"/>
    <n v="40.847457627118644"/>
    <x v="1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d v="2016-04-13T19:04:23"/>
    <b v="0"/>
    <n v="60"/>
    <b v="1"/>
    <s v="theater/plays"/>
    <n v="302.42"/>
    <n v="252.01666666666668"/>
    <x v="1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d v="2016-06-14T01:11:47"/>
    <b v="0"/>
    <n v="20"/>
    <b v="1"/>
    <s v="theater/plays"/>
    <n v="100.64400000000001"/>
    <n v="25.161000000000001"/>
    <x v="1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d v="2015-01-05T19:36:46"/>
    <b v="0"/>
    <n v="1"/>
    <b v="0"/>
    <s v="technology/web"/>
    <n v="6.6666666666666671E-3"/>
    <n v="1"/>
    <x v="2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d v="2015-09-29T01:07:14"/>
    <b v="0"/>
    <n v="1"/>
    <b v="0"/>
    <s v="technology/web"/>
    <n v="0.55555555555555558"/>
    <n v="25"/>
    <x v="2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d v="2016-03-04T17:41:56"/>
    <b v="0"/>
    <n v="1"/>
    <b v="0"/>
    <s v="technology/web"/>
    <n v="3.9999999999999996E-4"/>
    <n v="1"/>
    <x v="2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d v="2014-10-02T02:12:42"/>
    <b v="0"/>
    <n v="2"/>
    <b v="0"/>
    <s v="technology/web"/>
    <n v="0.31818181818181818"/>
    <n v="35"/>
    <x v="2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d v="2016-06-04T15:46:00"/>
    <b v="0"/>
    <n v="2"/>
    <b v="0"/>
    <s v="technology/web"/>
    <n v="1.2"/>
    <n v="3"/>
    <x v="2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d v="2015-10-06T14:13:09"/>
    <b v="0"/>
    <n v="34"/>
    <b v="0"/>
    <s v="technology/web"/>
    <n v="27.383999999999997"/>
    <n v="402.70588235294116"/>
    <x v="2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d v="2015-09-02T16:01:55"/>
    <b v="0"/>
    <n v="2"/>
    <b v="0"/>
    <s v="technology/web"/>
    <n v="8.666666666666667E-2"/>
    <n v="26"/>
    <x v="2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d v="2016-01-11T16:42:44"/>
    <b v="0"/>
    <n v="0"/>
    <b v="0"/>
    <s v="technology/web"/>
    <n v="0"/>
    <e v="#DIV/0!"/>
    <x v="2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d v="2015-09-29T21:40:48"/>
    <b v="0"/>
    <n v="1"/>
    <b v="0"/>
    <s v="technology/web"/>
    <n v="0.09"/>
    <n v="9"/>
    <x v="2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d v="2015-06-08T15:17:02"/>
    <b v="0"/>
    <n v="8"/>
    <b v="0"/>
    <s v="technology/web"/>
    <n v="2.7199999999999998"/>
    <n v="8.5"/>
    <x v="2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d v="2017-01-18T16:17:25"/>
    <b v="0"/>
    <n v="4"/>
    <b v="0"/>
    <s v="technology/web"/>
    <n v="0.70000000000000007"/>
    <n v="8.75"/>
    <x v="2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d v="2015-06-18T06:37:04"/>
    <b v="0"/>
    <n v="28"/>
    <b v="0"/>
    <s v="technology/web"/>
    <n v="5.0413333333333332"/>
    <n v="135.03571428571428"/>
    <x v="2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d v="2015-11-10T14:48:16"/>
    <b v="0"/>
    <n v="0"/>
    <b v="0"/>
    <s v="technology/web"/>
    <n v="0"/>
    <e v="#DIV/0!"/>
    <x v="2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d v="2014-10-15T17:16:31"/>
    <b v="0"/>
    <n v="6"/>
    <b v="0"/>
    <s v="technology/web"/>
    <n v="0.49199999999999999"/>
    <n v="20.5"/>
    <x v="2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d v="2014-09-19T16:26:12"/>
    <b v="0"/>
    <n v="22"/>
    <b v="0"/>
    <s v="technology/web"/>
    <n v="36.589147286821706"/>
    <n v="64.36363636363636"/>
    <x v="2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d v="2016-05-13T08:29:03"/>
    <b v="0"/>
    <n v="0"/>
    <b v="0"/>
    <s v="technology/web"/>
    <n v="0"/>
    <e v="#DIV/0!"/>
    <x v="2"/>
  </r>
  <r>
    <n v="556"/>
    <x v="556"/>
    <s v="An educational platform for learning Unified English Braille Code"/>
    <n v="8000"/>
    <n v="200"/>
    <x v="2"/>
    <x v="0"/>
    <s v="USD"/>
    <n v="1452112717"/>
    <d v="2016-01-06T20:38:37"/>
    <n v="1449520717"/>
    <d v="2015-12-07T20:38:37"/>
    <b v="0"/>
    <n v="1"/>
    <b v="0"/>
    <s v="technology/web"/>
    <n v="2.5"/>
    <n v="200"/>
    <x v="2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d v="2016-11-02T22:36:43"/>
    <b v="0"/>
    <n v="20"/>
    <b v="0"/>
    <s v="technology/web"/>
    <n v="0.91066666666666674"/>
    <n v="68.3"/>
    <x v="2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d v="2015-02-22T21:11:45"/>
    <b v="0"/>
    <n v="0"/>
    <b v="0"/>
    <s v="technology/web"/>
    <n v="0"/>
    <e v="#DIV/0!"/>
    <x v="2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d v="2015-11-13T06:47:40"/>
    <b v="0"/>
    <n v="1"/>
    <b v="0"/>
    <s v="technology/web"/>
    <n v="2.0833333333333336E-2"/>
    <n v="50"/>
    <x v="2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d v="2014-11-17T18:30:45"/>
    <b v="0"/>
    <n v="3"/>
    <b v="0"/>
    <s v="technology/web"/>
    <n v="1.2E-2"/>
    <n v="4"/>
    <x v="2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d v="2015-09-21T15:48:33"/>
    <b v="0"/>
    <n v="2"/>
    <b v="0"/>
    <s v="technology/web"/>
    <n v="0.36666666666666664"/>
    <n v="27.5"/>
    <x v="2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d v="2016-11-18T09:20:15"/>
    <b v="0"/>
    <n v="0"/>
    <b v="0"/>
    <s v="technology/web"/>
    <n v="0"/>
    <e v="#DIV/0!"/>
    <x v="2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d v="2015-01-18T01:40:47"/>
    <b v="0"/>
    <n v="2"/>
    <b v="0"/>
    <s v="technology/web"/>
    <n v="9.0666666666666659E-2"/>
    <n v="34"/>
    <x v="2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d v="2016-02-11T22:37:55"/>
    <b v="0"/>
    <n v="1"/>
    <b v="0"/>
    <s v="technology/web"/>
    <n v="5.5555555555555558E-3"/>
    <n v="1"/>
    <x v="2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d v="2015-06-10T18:50:49"/>
    <b v="0"/>
    <n v="0"/>
    <b v="0"/>
    <s v="technology/web"/>
    <n v="0"/>
    <e v="#DIV/0!"/>
    <x v="2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d v="2016-06-14T16:25:33"/>
    <b v="0"/>
    <n v="1"/>
    <b v="0"/>
    <s v="technology/web"/>
    <n v="0.02"/>
    <n v="1"/>
    <x v="2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d v="2014-12-02T20:13:14"/>
    <b v="0"/>
    <n v="0"/>
    <b v="0"/>
    <s v="technology/web"/>
    <n v="0"/>
    <e v="#DIV/0!"/>
    <x v="2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d v="2015-12-10T22:07:03"/>
    <b v="0"/>
    <n v="5"/>
    <b v="0"/>
    <s v="technology/web"/>
    <n v="1"/>
    <n v="49"/>
    <x v="2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d v="2015-12-02T20:20:12"/>
    <b v="0"/>
    <n v="1"/>
    <b v="0"/>
    <s v="technology/web"/>
    <n v="0.8"/>
    <n v="20"/>
    <x v="2"/>
  </r>
  <r>
    <n v="570"/>
    <x v="570"/>
    <s v="Humans have AM/FM/Satellite radio, kids have radio Disney, pets have DogCatRadio."/>
    <n v="85000"/>
    <n v="142"/>
    <x v="2"/>
    <x v="0"/>
    <s v="USD"/>
    <n v="1455822569"/>
    <d v="2016-02-18T19:09:29"/>
    <n v="1453230569"/>
    <d v="2016-01-19T19:09:29"/>
    <b v="0"/>
    <n v="1"/>
    <b v="0"/>
    <s v="technology/web"/>
    <n v="0.16705882352941176"/>
    <n v="142"/>
    <x v="2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d v="2015-07-07T19:35:23"/>
    <b v="0"/>
    <n v="2"/>
    <b v="0"/>
    <s v="technology/web"/>
    <n v="0.42399999999999999"/>
    <n v="53"/>
    <x v="2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d v="2015-10-05T17:11:28"/>
    <b v="0"/>
    <n v="0"/>
    <b v="0"/>
    <s v="technology/web"/>
    <n v="0"/>
    <e v="#DIV/0!"/>
    <x v="2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d v="2014-11-20T01:12:11"/>
    <b v="0"/>
    <n v="9"/>
    <b v="0"/>
    <s v="technology/web"/>
    <n v="0.38925389253892539"/>
    <n v="38.444444444444443"/>
    <x v="2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d v="2016-09-19T10:38:27"/>
    <b v="0"/>
    <n v="4"/>
    <b v="0"/>
    <s v="technology/web"/>
    <n v="0.7155635062611807"/>
    <n v="20"/>
    <x v="2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d v="2015-05-14T16:37:23"/>
    <b v="0"/>
    <n v="4"/>
    <b v="0"/>
    <s v="technology/web"/>
    <n v="0.43166666666666664"/>
    <n v="64.75"/>
    <x v="2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d v="2015-01-27T11:19:12"/>
    <b v="0"/>
    <n v="1"/>
    <b v="0"/>
    <s v="technology/web"/>
    <n v="1.25E-3"/>
    <n v="1"/>
    <x v="2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d v="2016-03-21T14:08:22"/>
    <b v="0"/>
    <n v="1"/>
    <b v="0"/>
    <s v="technology/web"/>
    <n v="0.2"/>
    <n v="10"/>
    <x v="2"/>
  </r>
  <r>
    <n v="578"/>
    <x v="578"/>
    <s v="weBuy trade built on technology and Crowd Sourced Power"/>
    <n v="125000"/>
    <n v="14"/>
    <x v="2"/>
    <x v="1"/>
    <s v="GBP"/>
    <n v="1441633993"/>
    <d v="2015-09-07T13:53:13"/>
    <n v="1439560393"/>
    <d v="2015-08-14T13:53:13"/>
    <b v="0"/>
    <n v="7"/>
    <b v="0"/>
    <s v="technology/web"/>
    <n v="1.12E-2"/>
    <n v="2"/>
    <x v="2"/>
  </r>
  <r>
    <n v="579"/>
    <x v="579"/>
    <s v="Learn classic and public key cryptography with a full proof-of-concept system in JavaScript."/>
    <n v="12000"/>
    <n v="175"/>
    <x v="2"/>
    <x v="0"/>
    <s v="USD"/>
    <n v="1419539223"/>
    <d v="2014-12-25T20:27:03"/>
    <n v="1416947223"/>
    <d v="2014-11-25T20:27:03"/>
    <b v="0"/>
    <n v="5"/>
    <b v="0"/>
    <s v="technology/web"/>
    <n v="1.4583333333333333"/>
    <n v="35"/>
    <x v="2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d v="2016-08-23T21:47:47"/>
    <b v="0"/>
    <n v="1"/>
    <b v="0"/>
    <s v="technology/web"/>
    <n v="3.3333333333333333E-2"/>
    <n v="1"/>
    <x v="2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d v="2015-07-03T00:18:24"/>
    <b v="0"/>
    <n v="0"/>
    <b v="0"/>
    <s v="technology/web"/>
    <n v="0"/>
    <e v="#DIV/0!"/>
    <x v="2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d v="2015-02-20T17:45:19"/>
    <b v="0"/>
    <n v="0"/>
    <b v="0"/>
    <s v="technology/web"/>
    <n v="0"/>
    <e v="#DIV/0!"/>
    <x v="2"/>
  </r>
  <r>
    <n v="583"/>
    <x v="583"/>
    <s v="HackersArchive.com will help rid the web of viruses and scams found everywhere else you look!"/>
    <n v="9000"/>
    <n v="1"/>
    <x v="2"/>
    <x v="0"/>
    <s v="USD"/>
    <n v="1426800687"/>
    <d v="2015-03-19T21:31:27"/>
    <n v="1424212287"/>
    <d v="2015-02-17T22:31:27"/>
    <b v="0"/>
    <n v="1"/>
    <b v="0"/>
    <s v="technology/web"/>
    <n v="1.1111111111111112E-2"/>
    <n v="1"/>
    <x v="2"/>
  </r>
  <r>
    <n v="584"/>
    <x v="584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d v="2015-02-14T17:11:56"/>
    <b v="0"/>
    <n v="2"/>
    <b v="0"/>
    <s v="technology/web"/>
    <n v="1"/>
    <n v="5"/>
    <x v="2"/>
  </r>
  <r>
    <n v="585"/>
    <x v="585"/>
    <s v="SAVE UP TO 40% WHEN YOU SPEND!_x000a__x000a_PRE-ORDER YOUR LINK CARD TODAY"/>
    <n v="9000"/>
    <n v="0"/>
    <x v="2"/>
    <x v="1"/>
    <s v="GBP"/>
    <n v="1448928000"/>
    <d v="2015-12-01T00:00:00"/>
    <n v="1444123377"/>
    <d v="2015-10-06T09:22:57"/>
    <b v="0"/>
    <n v="0"/>
    <b v="0"/>
    <s v="technology/web"/>
    <n v="0"/>
    <e v="#DIV/0!"/>
    <x v="2"/>
  </r>
  <r>
    <n v="586"/>
    <x v="586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d v="2015-01-16T20:30:07"/>
    <b v="0"/>
    <n v="4"/>
    <b v="0"/>
    <s v="technology/web"/>
    <n v="0.55999999999999994"/>
    <n v="14"/>
    <x v="2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d v="2015-03-17T18:10:33"/>
    <b v="0"/>
    <n v="7"/>
    <b v="0"/>
    <s v="technology/web"/>
    <n v="9.0833333333333339"/>
    <n v="389.28571428571428"/>
    <x v="2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d v="2016-09-18T18:28:06"/>
    <b v="0"/>
    <n v="2"/>
    <b v="0"/>
    <s v="technology/web"/>
    <n v="3.3444444444444441"/>
    <n v="150.5"/>
    <x v="2"/>
  </r>
  <r>
    <n v="589"/>
    <x v="589"/>
    <s v="Services closer than you think..."/>
    <n v="7500"/>
    <n v="1"/>
    <x v="2"/>
    <x v="0"/>
    <s v="USD"/>
    <n v="1436366699"/>
    <d v="2015-07-08T14:44:59"/>
    <n v="1435070699"/>
    <d v="2015-06-23T14:44:59"/>
    <b v="0"/>
    <n v="1"/>
    <b v="0"/>
    <s v="technology/web"/>
    <n v="1.3333333333333334E-2"/>
    <n v="1"/>
    <x v="2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d v="2016-01-08T13:18:51"/>
    <b v="0"/>
    <n v="9"/>
    <b v="0"/>
    <s v="technology/web"/>
    <n v="4.46"/>
    <n v="24.777777777777779"/>
    <x v="2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d v="2015-06-22T13:02:10"/>
    <b v="0"/>
    <n v="2"/>
    <b v="0"/>
    <s v="technology/web"/>
    <n v="6.0999999999999999E-2"/>
    <n v="30.5"/>
    <x v="2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d v="2014-11-03T05:34:20"/>
    <b v="0"/>
    <n v="1"/>
    <b v="0"/>
    <s v="technology/web"/>
    <n v="3.3333333333333335"/>
    <n v="250"/>
    <x v="2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d v="2015-03-07T16:15:45"/>
    <b v="0"/>
    <n v="7"/>
    <b v="0"/>
    <s v="technology/web"/>
    <n v="23"/>
    <n v="16.428571428571427"/>
    <x v="2"/>
  </r>
  <r>
    <n v="594"/>
    <x v="594"/>
    <s v="Creating a fitness site that will change the fitness game forever!"/>
    <n v="25000"/>
    <n v="26"/>
    <x v="2"/>
    <x v="0"/>
    <s v="USD"/>
    <n v="1460832206"/>
    <d v="2016-04-16T18:43:26"/>
    <n v="1458240206"/>
    <d v="2016-03-17T18:43:26"/>
    <b v="0"/>
    <n v="2"/>
    <b v="0"/>
    <s v="technology/web"/>
    <n v="0.104"/>
    <n v="13"/>
    <x v="2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d v="2015-03-20T01:40:38"/>
    <b v="0"/>
    <n v="8"/>
    <b v="0"/>
    <s v="technology/web"/>
    <n v="0.42599999999999999"/>
    <n v="53.25"/>
    <x v="2"/>
  </r>
  <r>
    <n v="596"/>
    <x v="596"/>
    <s v="We present digitaibook,com site which can become a free electronic library with your help,"/>
    <n v="20000"/>
    <n v="6"/>
    <x v="2"/>
    <x v="0"/>
    <s v="USD"/>
    <n v="1478122292"/>
    <d v="2016-11-02T21:31:32"/>
    <n v="1475530292"/>
    <d v="2016-10-03T21:31:32"/>
    <b v="0"/>
    <n v="2"/>
    <b v="0"/>
    <s v="technology/web"/>
    <n v="0.03"/>
    <n v="3"/>
    <x v="2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d v="2016-06-24T16:55:35"/>
    <b v="0"/>
    <n v="2"/>
    <b v="0"/>
    <s v="technology/web"/>
    <n v="0.26666666666666666"/>
    <n v="10"/>
    <x v="2"/>
  </r>
  <r>
    <n v="598"/>
    <x v="598"/>
    <s v="This is a project to create a crowd-funding site for Urantia Book readers worldwide."/>
    <n v="2500"/>
    <n v="850"/>
    <x v="2"/>
    <x v="0"/>
    <s v="USD"/>
    <n v="1417737781"/>
    <d v="2014-12-05T00:03:01"/>
    <n v="1415145781"/>
    <d v="2014-11-05T00:03:01"/>
    <b v="0"/>
    <n v="7"/>
    <b v="0"/>
    <s v="technology/web"/>
    <n v="34"/>
    <n v="121.42857142857143"/>
    <x v="2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d v="2015-02-12T19:30:02"/>
    <b v="0"/>
    <n v="2"/>
    <b v="0"/>
    <s v="technology/web"/>
    <n v="6.2E-2"/>
    <n v="15.5"/>
    <x v="2"/>
  </r>
  <r>
    <n v="600"/>
    <x v="600"/>
    <s v="Science Technology Engineering and Math + youth = a brighter tomorrow."/>
    <n v="5000"/>
    <n v="100"/>
    <x v="1"/>
    <x v="0"/>
    <s v="USD"/>
    <n v="1431198562"/>
    <d v="2015-05-09T19:09:22"/>
    <n v="1426014562"/>
    <d v="2015-03-10T19:09:22"/>
    <b v="0"/>
    <n v="1"/>
    <b v="0"/>
    <s v="technology/web"/>
    <n v="2"/>
    <n v="100"/>
    <x v="2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d v="2014-11-26T20:35:39"/>
    <b v="0"/>
    <n v="6"/>
    <b v="0"/>
    <s v="technology/web"/>
    <n v="1.4000000000000001"/>
    <n v="23.333333333333332"/>
    <x v="2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d v="2015-05-19T19:03:35"/>
    <b v="0"/>
    <n v="0"/>
    <b v="0"/>
    <s v="technology/web"/>
    <n v="0"/>
    <e v="#DIV/0!"/>
    <x v="2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d v="2014-07-15T15:20:23"/>
    <b v="0"/>
    <n v="13"/>
    <b v="0"/>
    <s v="technology/web"/>
    <n v="3.9334666666666664"/>
    <n v="45.386153846153846"/>
    <x v="2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d v="2014-07-29T00:50:56"/>
    <b v="0"/>
    <n v="0"/>
    <b v="0"/>
    <s v="technology/web"/>
    <n v="0"/>
    <e v="#DIV/0!"/>
    <x v="2"/>
  </r>
  <r>
    <n v="605"/>
    <x v="605"/>
    <s v="An iPad support care package for your parents / seniors."/>
    <n v="5000"/>
    <n v="131"/>
    <x v="1"/>
    <x v="0"/>
    <s v="USD"/>
    <n v="1440318908"/>
    <d v="2015-08-23T08:35:08"/>
    <n v="1436430908"/>
    <d v="2015-07-09T08:35:08"/>
    <b v="0"/>
    <n v="8"/>
    <b v="0"/>
    <s v="technology/web"/>
    <n v="2.62"/>
    <n v="16.375"/>
    <x v="2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d v="2015-04-08T15:36:49"/>
    <b v="0"/>
    <n v="1"/>
    <b v="0"/>
    <s v="technology/web"/>
    <n v="0.2"/>
    <n v="10"/>
    <x v="2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d v="2015-10-23T19:48:56"/>
    <b v="0"/>
    <n v="0"/>
    <b v="0"/>
    <s v="technology/web"/>
    <n v="0"/>
    <e v="#DIV/0!"/>
    <x v="2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d v="2015-05-16T22:06:20"/>
    <b v="0"/>
    <n v="5"/>
    <b v="0"/>
    <s v="technology/web"/>
    <n v="0.97400000000000009"/>
    <n v="292.2"/>
    <x v="2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d v="2015-10-30T00:49:04"/>
    <b v="0"/>
    <n v="1"/>
    <b v="0"/>
    <s v="technology/web"/>
    <n v="0.64102564102564097"/>
    <n v="5"/>
    <x v="2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d v="2015-03-23T19:56:26"/>
    <b v="0"/>
    <n v="0"/>
    <b v="0"/>
    <s v="technology/web"/>
    <n v="0"/>
    <e v="#DIV/0!"/>
    <x v="2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d v="2015-11-20T13:27:17"/>
    <b v="0"/>
    <n v="0"/>
    <b v="0"/>
    <s v="technology/web"/>
    <n v="0"/>
    <e v="#DIV/0!"/>
    <x v="2"/>
  </r>
  <r>
    <n v="612"/>
    <x v="612"/>
    <s v="A Fast and Reliable new Web platform to stream videos from Internet"/>
    <n v="10000"/>
    <n v="0"/>
    <x v="1"/>
    <x v="13"/>
    <s v="EUR"/>
    <n v="1472777146"/>
    <d v="2016-09-02T00:45:46"/>
    <n v="1470185146"/>
    <d v="2016-08-03T00:45:46"/>
    <b v="0"/>
    <n v="0"/>
    <b v="0"/>
    <s v="technology/web"/>
    <n v="0"/>
    <e v="#DIV/0!"/>
    <x v="2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d v="2015-08-31T11:55:20"/>
    <b v="0"/>
    <n v="121"/>
    <b v="0"/>
    <s v="technology/web"/>
    <n v="21.363333333333333"/>
    <n v="105.93388429752066"/>
    <x v="2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d v="2016-05-25T01:29:00"/>
    <b v="0"/>
    <n v="0"/>
    <b v="0"/>
    <s v="technology/web"/>
    <n v="0"/>
    <e v="#DIV/0!"/>
    <x v="2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d v="2015-08-26T02:55:59"/>
    <b v="0"/>
    <n v="0"/>
    <b v="0"/>
    <s v="technology/web"/>
    <n v="0"/>
    <e v="#DIV/0!"/>
    <x v="2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d v="2017-01-26T09:01:47"/>
    <b v="0"/>
    <n v="0"/>
    <b v="0"/>
    <s v="technology/web"/>
    <n v="0"/>
    <e v="#DIV/0!"/>
    <x v="2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d v="2015-03-24T08:14:03"/>
    <b v="0"/>
    <n v="3"/>
    <b v="0"/>
    <s v="technology/web"/>
    <n v="3"/>
    <n v="20"/>
    <x v="2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d v="2015-11-09T19:26:43"/>
    <b v="0"/>
    <n v="0"/>
    <b v="0"/>
    <s v="technology/web"/>
    <n v="0"/>
    <e v="#DIV/0!"/>
    <x v="2"/>
  </r>
  <r>
    <n v="619"/>
    <x v="619"/>
    <s v="Big Data Sets for researchers interested in improving the quality of life."/>
    <n v="2500000"/>
    <n v="1"/>
    <x v="1"/>
    <x v="0"/>
    <s v="USD"/>
    <n v="1416933390"/>
    <d v="2014-11-25T16:36:30"/>
    <n v="1411745790"/>
    <d v="2014-09-26T15:36:30"/>
    <b v="0"/>
    <n v="1"/>
    <b v="0"/>
    <s v="technology/web"/>
    <n v="3.9999999999999996E-5"/>
    <n v="1"/>
    <x v="2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d v="2014-07-11T17:12:18"/>
    <b v="0"/>
    <n v="1"/>
    <b v="0"/>
    <s v="technology/web"/>
    <n v="1"/>
    <n v="300"/>
    <x v="2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d v="2016-06-07T23:42:17"/>
    <b v="0"/>
    <n v="3"/>
    <b v="0"/>
    <s v="technology/web"/>
    <n v="1.044"/>
    <n v="87"/>
    <x v="2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d v="2016-06-11T18:35:38"/>
    <b v="0"/>
    <n v="9"/>
    <b v="0"/>
    <s v="technology/web"/>
    <n v="5.6833333333333336"/>
    <n v="37.888888888888886"/>
    <x v="2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d v="2015-04-28T00:13:17"/>
    <b v="0"/>
    <n v="0"/>
    <b v="0"/>
    <s v="technology/web"/>
    <n v="0"/>
    <e v="#DIV/0!"/>
    <x v="2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d v="2015-04-14T23:44:01"/>
    <b v="0"/>
    <n v="0"/>
    <b v="0"/>
    <s v="technology/web"/>
    <n v="0"/>
    <e v="#DIV/0!"/>
    <x v="2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d v="2017-02-24T21:29:37"/>
    <b v="0"/>
    <n v="0"/>
    <b v="0"/>
    <s v="technology/web"/>
    <n v="0"/>
    <e v="#DIV/0!"/>
    <x v="2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d v="2015-07-13T13:25:39"/>
    <b v="0"/>
    <n v="39"/>
    <b v="0"/>
    <s v="technology/web"/>
    <n v="17.380000000000003"/>
    <n v="111.41025641025641"/>
    <x v="2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d v="2016-01-15T07:21:51"/>
    <b v="0"/>
    <n v="1"/>
    <b v="0"/>
    <s v="technology/web"/>
    <n v="0.02"/>
    <n v="90"/>
    <x v="2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d v="2014-06-13T16:37:37"/>
    <b v="0"/>
    <n v="0"/>
    <b v="0"/>
    <s v="technology/web"/>
    <n v="0"/>
    <e v="#DIV/0!"/>
    <x v="2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d v="2016-04-14T15:18:28"/>
    <b v="0"/>
    <n v="3"/>
    <b v="0"/>
    <s v="technology/web"/>
    <n v="0.17500000000000002"/>
    <n v="116.66666666666667"/>
    <x v="2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d v="2015-08-07T14:52:01"/>
    <b v="0"/>
    <n v="1"/>
    <b v="0"/>
    <s v="technology/web"/>
    <n v="8.3340278356529712E-2"/>
    <n v="10"/>
    <x v="2"/>
  </r>
  <r>
    <n v="631"/>
    <x v="631"/>
    <s v="A Powerful Multimedia-Rich Software that aims at making online publishing very simple."/>
    <n v="50000"/>
    <n v="690"/>
    <x v="1"/>
    <x v="5"/>
    <s v="CAD"/>
    <n v="1464460329"/>
    <d v="2016-05-28T18:32:09"/>
    <n v="1461954729"/>
    <d v="2016-04-29T18:32:09"/>
    <b v="0"/>
    <n v="9"/>
    <b v="0"/>
    <s v="technology/web"/>
    <n v="1.38"/>
    <n v="76.666666666666671"/>
    <x v="2"/>
  </r>
  <r>
    <n v="632"/>
    <x v="632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d v="2015-10-26T15:49:25"/>
    <b v="0"/>
    <n v="0"/>
    <b v="0"/>
    <s v="technology/web"/>
    <n v="0"/>
    <e v="#DIV/0!"/>
    <x v="2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d v="2016-05-17T07:11:02"/>
    <b v="0"/>
    <n v="25"/>
    <b v="0"/>
    <s v="technology/web"/>
    <n v="12.45"/>
    <n v="49.8"/>
    <x v="2"/>
  </r>
  <r>
    <n v="634"/>
    <x v="634"/>
    <s v="We help companies to explain what they do in simple, grandma-would-understand terms."/>
    <n v="5000"/>
    <n v="1"/>
    <x v="1"/>
    <x v="0"/>
    <s v="USD"/>
    <n v="1424989029"/>
    <d v="2015-02-26T22:17:09"/>
    <n v="1422397029"/>
    <d v="2015-01-27T22:17:09"/>
    <b v="0"/>
    <n v="1"/>
    <b v="0"/>
    <s v="technology/web"/>
    <n v="0.02"/>
    <n v="1"/>
    <x v="2"/>
  </r>
  <r>
    <n v="635"/>
    <x v="635"/>
    <s v="Network used for building technology development teams."/>
    <n v="25000"/>
    <n v="2"/>
    <x v="1"/>
    <x v="0"/>
    <s v="USD"/>
    <n v="1428804762"/>
    <d v="2015-04-12T02:12:42"/>
    <n v="1426212762"/>
    <d v="2015-03-13T02:12:42"/>
    <b v="0"/>
    <n v="1"/>
    <b v="0"/>
    <s v="technology/web"/>
    <n v="8.0000000000000002E-3"/>
    <n v="2"/>
    <x v="2"/>
  </r>
  <r>
    <n v="636"/>
    <x v="636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d v="2015-05-07T10:55:50"/>
    <b v="0"/>
    <n v="1"/>
    <b v="0"/>
    <s v="technology/web"/>
    <n v="0.2"/>
    <n v="4"/>
    <x v="2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d v="2017-01-27T23:05:18"/>
    <b v="0"/>
    <n v="0"/>
    <b v="0"/>
    <s v="technology/web"/>
    <n v="0"/>
    <e v="#DIV/0!"/>
    <x v="2"/>
  </r>
  <r>
    <n v="638"/>
    <x v="638"/>
    <s v="O0"/>
    <n v="200000"/>
    <n v="18"/>
    <x v="1"/>
    <x v="12"/>
    <s v="EUR"/>
    <n v="1490447662"/>
    <d v="2017-03-25T13:14:22"/>
    <n v="1485267262"/>
    <d v="2017-01-24T14:14:22"/>
    <b v="0"/>
    <n v="6"/>
    <b v="0"/>
    <s v="technology/web"/>
    <n v="9.0000000000000011E-3"/>
    <n v="3"/>
    <x v="2"/>
  </r>
  <r>
    <n v="639"/>
    <x v="639"/>
    <s v="Development of a Safe and Educational Social Media site for kids."/>
    <n v="1000000"/>
    <n v="1"/>
    <x v="1"/>
    <x v="0"/>
    <s v="USD"/>
    <n v="1413208795"/>
    <d v="2014-10-13T13:59:55"/>
    <n v="1408024795"/>
    <d v="2014-08-14T13:59:55"/>
    <b v="0"/>
    <n v="1"/>
    <b v="0"/>
    <s v="technology/web"/>
    <n v="9.9999999999999991E-5"/>
    <n v="1"/>
    <x v="2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d v="2016-11-09T10:05:15"/>
    <b v="0"/>
    <n v="2"/>
    <b v="1"/>
    <s v="technology/wearables"/>
    <n v="144.28571428571428"/>
    <n v="50.5"/>
    <x v="2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d v="2015-07-14T13:40:48"/>
    <b v="0"/>
    <n v="315"/>
    <b v="1"/>
    <s v="technology/wearables"/>
    <n v="119.16249999999999"/>
    <n v="151.31746031746033"/>
    <x v="2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d v="2015-07-14T15:37:54"/>
    <b v="0"/>
    <n v="2174"/>
    <b v="1"/>
    <s v="technology/wearables"/>
    <n v="1460.4850000000001"/>
    <n v="134.3592456301748"/>
    <x v="2"/>
  </r>
  <r>
    <n v="643"/>
    <x v="643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d v="2015-04-06T15:24:35"/>
    <b v="0"/>
    <n v="152"/>
    <b v="1"/>
    <s v="technology/wearables"/>
    <n v="105.80799999999999"/>
    <n v="174.02631578947367"/>
    <x v="2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d v="2014-09-16T15:58:59"/>
    <b v="0"/>
    <n v="1021"/>
    <b v="1"/>
    <s v="technology/wearables"/>
    <n v="300.11791999999997"/>
    <n v="73.486268364348675"/>
    <x v="2"/>
  </r>
  <r>
    <n v="645"/>
    <x v="645"/>
    <s v="Ever wanted to own something made out of carbon fiber? Now you can!"/>
    <n v="2000"/>
    <n v="5574"/>
    <x v="0"/>
    <x v="0"/>
    <s v="USD"/>
    <n v="1470962274"/>
    <d v="2016-08-12T00:37:54"/>
    <n v="1468370274"/>
    <d v="2016-07-13T00:37:54"/>
    <b v="0"/>
    <n v="237"/>
    <b v="1"/>
    <s v="technology/wearables"/>
    <n v="278.7"/>
    <n v="23.518987341772153"/>
    <x v="2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d v="2014-07-12T20:27:47"/>
    <b v="0"/>
    <n v="27"/>
    <b v="1"/>
    <s v="technology/wearables"/>
    <n v="131.87625"/>
    <n v="39.074444444444445"/>
    <x v="2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d v="2016-02-16T18:25:49"/>
    <b v="0"/>
    <n v="17"/>
    <b v="1"/>
    <s v="technology/wearables"/>
    <n v="107.05"/>
    <n v="125.94117647058823"/>
    <x v="2"/>
  </r>
  <r>
    <n v="648"/>
    <x v="648"/>
    <s v="Get ready for the next product that you canâ€™t live without"/>
    <n v="35000"/>
    <n v="44388"/>
    <x v="0"/>
    <x v="0"/>
    <s v="USD"/>
    <n v="1413304708"/>
    <d v="2014-10-14T16:38:28"/>
    <n v="1410280708"/>
    <d v="2014-09-09T16:38:28"/>
    <b v="0"/>
    <n v="27"/>
    <b v="1"/>
    <s v="technology/wearables"/>
    <n v="126.82285714285715"/>
    <n v="1644"/>
    <x v="2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d v="2014-08-26T21:53:33"/>
    <b v="0"/>
    <n v="82"/>
    <b v="1"/>
    <s v="technology/wearables"/>
    <n v="139.96"/>
    <n v="42.670731707317074"/>
    <x v="2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d v="2014-10-20T00:53:04"/>
    <b v="0"/>
    <n v="48"/>
    <b v="1"/>
    <s v="technology/wearables"/>
    <n v="112.4"/>
    <n v="35.125"/>
    <x v="2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d v="2014-11-13T00:25:11"/>
    <b v="0"/>
    <n v="105"/>
    <b v="1"/>
    <s v="technology/wearables"/>
    <n v="100.52799999999999"/>
    <n v="239.35238095238094"/>
    <x v="2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d v="2016-11-01T16:34:10"/>
    <b v="0"/>
    <n v="28"/>
    <b v="1"/>
    <s v="technology/wearables"/>
    <n v="100.46666666666665"/>
    <n v="107.64285714285714"/>
    <x v="2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d v="2015-07-14T14:50:40"/>
    <b v="0"/>
    <n v="1107"/>
    <b v="1"/>
    <s v="technology/wearables"/>
    <n v="141.446"/>
    <n v="95.830623306233065"/>
    <x v="2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d v="2015-06-08T22:58:33"/>
    <b v="0"/>
    <n v="1013"/>
    <b v="1"/>
    <s v="technology/wearables"/>
    <n v="267.29166666666669"/>
    <n v="31.663376110562684"/>
    <x v="2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d v="2015-02-10T22:58:32"/>
    <b v="0"/>
    <n v="274"/>
    <b v="1"/>
    <s v="technology/wearables"/>
    <n v="146.88749999999999"/>
    <n v="42.886861313868614"/>
    <x v="2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d v="2016-02-17T19:18:39"/>
    <b v="0"/>
    <n v="87"/>
    <b v="1"/>
    <s v="technology/wearables"/>
    <n v="213.56"/>
    <n v="122.73563218390805"/>
    <x v="2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d v="2015-11-23T20:17:52"/>
    <b v="0"/>
    <n v="99"/>
    <b v="1"/>
    <s v="technology/wearables"/>
    <n v="125.69999999999999"/>
    <n v="190.45454545454547"/>
    <x v="2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d v="2015-06-24T03:51:29"/>
    <b v="0"/>
    <n v="276"/>
    <b v="1"/>
    <s v="technology/wearables"/>
    <n v="104.46206037108834"/>
    <n v="109.33695652173913"/>
    <x v="2"/>
  </r>
  <r>
    <n v="659"/>
    <x v="659"/>
    <s v="Sync up your lifestyle"/>
    <n v="3000"/>
    <n v="3017"/>
    <x v="0"/>
    <x v="0"/>
    <s v="USD"/>
    <n v="1440339295"/>
    <d v="2015-08-23T14:14:55"/>
    <n v="1437747295"/>
    <d v="2015-07-24T14:14:55"/>
    <b v="0"/>
    <n v="21"/>
    <b v="1"/>
    <s v="technology/wearables"/>
    <n v="100.56666666666668"/>
    <n v="143.66666666666666"/>
    <x v="2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d v="2014-10-10T17:47:59"/>
    <b v="0"/>
    <n v="18"/>
    <b v="0"/>
    <s v="technology/wearables"/>
    <n v="3.0579999999999998"/>
    <n v="84.944444444444443"/>
    <x v="2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d v="2016-09-23T15:29:19"/>
    <b v="0"/>
    <n v="9"/>
    <b v="0"/>
    <s v="technology/wearables"/>
    <n v="0.95"/>
    <n v="10.555555555555555"/>
    <x v="2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d v="2014-12-17T10:30:47"/>
    <b v="0"/>
    <n v="4"/>
    <b v="0"/>
    <s v="technology/wearables"/>
    <n v="0.4"/>
    <n v="39"/>
    <x v="2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d v="2015-06-18T20:14:16"/>
    <b v="0"/>
    <n v="7"/>
    <b v="0"/>
    <s v="technology/wearables"/>
    <n v="0.35000000000000003"/>
    <n v="100"/>
    <x v="2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d v="2015-03-14T15:59:35"/>
    <b v="0"/>
    <n v="29"/>
    <b v="0"/>
    <s v="technology/wearables"/>
    <n v="7.5333333333333332"/>
    <n v="31.172413793103448"/>
    <x v="2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d v="2016-11-14T17:04:21"/>
    <b v="0"/>
    <n v="12"/>
    <b v="0"/>
    <s v="technology/wearables"/>
    <n v="18.64"/>
    <n v="155.33333333333334"/>
    <x v="2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d v="2014-07-18T19:58:18"/>
    <b v="0"/>
    <n v="4"/>
    <b v="0"/>
    <s v="technology/wearables"/>
    <n v="4.0000000000000001E-3"/>
    <n v="2"/>
    <x v="2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d v="2016-09-19T08:57:43"/>
    <b v="0"/>
    <n v="28"/>
    <b v="0"/>
    <s v="technology/wearables"/>
    <n v="10.02"/>
    <n v="178.92857142857142"/>
    <x v="2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d v="2015-03-27T19:57:02"/>
    <b v="0"/>
    <n v="25"/>
    <b v="0"/>
    <s v="technology/wearables"/>
    <n v="4.5600000000000005"/>
    <n v="27.36"/>
    <x v="2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d v="2016-06-06T15:00:58"/>
    <b v="0"/>
    <n v="28"/>
    <b v="0"/>
    <s v="technology/wearables"/>
    <n v="21.5075"/>
    <n v="1536.25"/>
    <x v="2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d v="2016-05-16T17:02:00"/>
    <b v="0"/>
    <n v="310"/>
    <b v="0"/>
    <s v="technology/wearables"/>
    <n v="29.276666666666667"/>
    <n v="84.99677419354839"/>
    <x v="2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d v="2014-12-11T16:37:32"/>
    <b v="0"/>
    <n v="15"/>
    <b v="0"/>
    <s v="technology/wearables"/>
    <n v="39.426666666666662"/>
    <n v="788.5333333333333"/>
    <x v="2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d v="2014-12-01T05:16:04"/>
    <b v="0"/>
    <n v="215"/>
    <b v="0"/>
    <s v="technology/wearables"/>
    <n v="21.628"/>
    <n v="50.29767441860465"/>
    <x v="2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d v="2014-07-18T20:10:17"/>
    <b v="0"/>
    <n v="3"/>
    <b v="0"/>
    <s v="technology/wearables"/>
    <n v="0.20500000000000002"/>
    <n v="68.333333333333329"/>
    <x v="2"/>
  </r>
  <r>
    <n v="674"/>
    <x v="674"/>
    <s v="Listen to sounds by feeling an array of vibrational patterns against your body."/>
    <n v="50000"/>
    <n v="15"/>
    <x v="2"/>
    <x v="0"/>
    <s v="USD"/>
    <n v="1407811627"/>
    <d v="2014-08-12T02:47:07"/>
    <n v="1402627627"/>
    <d v="2014-06-13T02:47:07"/>
    <b v="0"/>
    <n v="2"/>
    <b v="0"/>
    <s v="technology/wearables"/>
    <n v="0.03"/>
    <n v="7.5"/>
    <x v="2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d v="2014-12-02T22:20:04"/>
    <b v="0"/>
    <n v="26"/>
    <b v="0"/>
    <s v="technology/wearables"/>
    <n v="14.85"/>
    <n v="34.269230769230766"/>
    <x v="2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d v="2015-01-08T18:26:21"/>
    <b v="0"/>
    <n v="24"/>
    <b v="0"/>
    <s v="technology/wearables"/>
    <n v="1.4710000000000001"/>
    <n v="61.291666666666664"/>
    <x v="2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d v="2016-05-14T09:41:35"/>
    <b v="0"/>
    <n v="96"/>
    <b v="0"/>
    <s v="technology/wearables"/>
    <n v="25.584"/>
    <n v="133.25"/>
    <x v="2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d v="2016-04-21T09:02:18"/>
    <b v="0"/>
    <n v="17"/>
    <b v="0"/>
    <s v="technology/wearables"/>
    <n v="3.8206896551724134"/>
    <n v="65.17647058823529"/>
    <x v="2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d v="2016-07-05T16:41:49"/>
    <b v="0"/>
    <n v="94"/>
    <b v="0"/>
    <s v="technology/wearables"/>
    <n v="15.485964912280703"/>
    <n v="93.90425531914893"/>
    <x v="2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d v="2014-08-13T12:02:11"/>
    <b v="0"/>
    <n v="129"/>
    <b v="0"/>
    <s v="technology/wearables"/>
    <n v="25.912000000000003"/>
    <n v="150.65116279069767"/>
    <x v="2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d v="2016-09-26T19:20:04"/>
    <b v="0"/>
    <n v="1"/>
    <b v="0"/>
    <s v="technology/wearables"/>
    <n v="0.04"/>
    <n v="1"/>
    <x v="2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d v="2017-02-12T18:22:02"/>
    <b v="0"/>
    <n v="4"/>
    <b v="0"/>
    <s v="technology/wearables"/>
    <n v="0.106"/>
    <n v="13.25"/>
    <x v="2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d v="2016-09-21T21:36:04"/>
    <b v="0"/>
    <n v="3"/>
    <b v="0"/>
    <s v="technology/wearables"/>
    <n v="0.85142857142857142"/>
    <n v="99.333333333333329"/>
    <x v="2"/>
  </r>
  <r>
    <n v="684"/>
    <x v="684"/>
    <s v="Arcus gives your fingers super powers."/>
    <n v="320000"/>
    <n v="23948"/>
    <x v="2"/>
    <x v="0"/>
    <s v="USD"/>
    <n v="1406257200"/>
    <d v="2014-07-25T03:00:00"/>
    <n v="1403176891"/>
    <d v="2014-06-19T11:21:31"/>
    <b v="0"/>
    <n v="135"/>
    <b v="0"/>
    <s v="technology/wearables"/>
    <n v="7.4837500000000006"/>
    <n v="177.39259259259259"/>
    <x v="2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d v="2014-11-28T20:47:52"/>
    <b v="0"/>
    <n v="10"/>
    <b v="0"/>
    <s v="technology/wearables"/>
    <n v="27.650000000000002"/>
    <n v="55.3"/>
    <x v="2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d v="2015-07-04T16:09:30"/>
    <b v="0"/>
    <n v="0"/>
    <b v="0"/>
    <s v="technology/wearables"/>
    <n v="0"/>
    <e v="#DIV/0!"/>
    <x v="2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d v="2016-12-07T18:00:53"/>
    <b v="0"/>
    <n v="6"/>
    <b v="0"/>
    <s v="technology/wearables"/>
    <n v="3.55"/>
    <n v="591.66666666666663"/>
    <x v="2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d v="2015-09-15T02:30:53"/>
    <b v="0"/>
    <n v="36"/>
    <b v="0"/>
    <s v="technology/wearables"/>
    <n v="72.989999999999995"/>
    <n v="405.5"/>
    <x v="2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d v="2016-11-01T16:01:37"/>
    <b v="0"/>
    <n v="336"/>
    <b v="0"/>
    <s v="technology/wearables"/>
    <n v="57.648750000000007"/>
    <n v="343.14732142857144"/>
    <x v="2"/>
  </r>
  <r>
    <n v="690"/>
    <x v="690"/>
    <s v="A radiation shield for your fitness tracker, smartwatch or other wearable smart device"/>
    <n v="20000"/>
    <n v="2468"/>
    <x v="2"/>
    <x v="0"/>
    <s v="USD"/>
    <n v="1473400800"/>
    <d v="2016-09-09T06:00:00"/>
    <n v="1469718841"/>
    <d v="2016-07-28T15:14:01"/>
    <b v="0"/>
    <n v="34"/>
    <b v="0"/>
    <s v="technology/wearables"/>
    <n v="12.34"/>
    <n v="72.588235294117652"/>
    <x v="2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d v="2015-06-03T00:40:46"/>
    <b v="0"/>
    <n v="10"/>
    <b v="0"/>
    <s v="technology/wearables"/>
    <n v="0.52"/>
    <n v="26"/>
    <x v="2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d v="2016-11-22T09:01:03"/>
    <b v="0"/>
    <n v="201"/>
    <b v="0"/>
    <s v="technology/wearables"/>
    <n v="6.5299999999999994"/>
    <n v="6.4975124378109452"/>
    <x v="2"/>
  </r>
  <r>
    <n v="693"/>
    <x v="693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d v="2015-03-31T19:23:47"/>
    <b v="0"/>
    <n v="296"/>
    <b v="0"/>
    <s v="technology/wearables"/>
    <n v="35.338000000000001"/>
    <n v="119.38513513513513"/>
    <x v="2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d v="2017-01-02T15:55:59"/>
    <b v="0"/>
    <n v="7"/>
    <b v="0"/>
    <s v="technology/wearables"/>
    <n v="0.39333333333333331"/>
    <n v="84.285714285714292"/>
    <x v="2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d v="2014-10-01T12:30:20"/>
    <b v="0"/>
    <n v="7"/>
    <b v="0"/>
    <s v="technology/wearables"/>
    <n v="1.06"/>
    <n v="90.857142857142861"/>
    <x v="2"/>
  </r>
  <r>
    <n v="696"/>
    <x v="696"/>
    <s v="Show your fidelity by wearing the Trustee rings! Show where you are (at)!"/>
    <n v="175000"/>
    <n v="1"/>
    <x v="2"/>
    <x v="9"/>
    <s v="EUR"/>
    <n v="1406326502"/>
    <d v="2014-07-25T22:15:02"/>
    <n v="1403734502"/>
    <d v="2014-06-25T22:15:02"/>
    <b v="0"/>
    <n v="1"/>
    <b v="0"/>
    <s v="technology/wearables"/>
    <n v="5.7142857142857147E-4"/>
    <n v="1"/>
    <x v="2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d v="2016-01-19T12:33:09"/>
    <b v="0"/>
    <n v="114"/>
    <b v="0"/>
    <s v="technology/wearables"/>
    <n v="46.379999999999995"/>
    <n v="20.342105263157894"/>
    <x v="2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d v="2014-08-15T22:20:45"/>
    <b v="0"/>
    <n v="29"/>
    <b v="0"/>
    <s v="technology/wearables"/>
    <n v="15.39"/>
    <n v="530.68965517241384"/>
    <x v="2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d v="2013-10-16T11:39:08"/>
    <b v="0"/>
    <n v="890"/>
    <b v="0"/>
    <s v="technology/wearables"/>
    <n v="82.422107692307705"/>
    <n v="120.39184269662923"/>
    <x v="2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d v="2016-12-11T16:31:21"/>
    <b v="0"/>
    <n v="31"/>
    <b v="0"/>
    <s v="technology/wearables"/>
    <n v="2.6866666666666665"/>
    <n v="13"/>
    <x v="2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d v="2014-06-23T15:54:40"/>
    <b v="0"/>
    <n v="21"/>
    <b v="0"/>
    <s v="technology/wearables"/>
    <n v="26.6"/>
    <n v="291.33333333333331"/>
    <x v="2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d v="2016-10-25T17:26:27"/>
    <b v="0"/>
    <n v="37"/>
    <b v="0"/>
    <s v="technology/wearables"/>
    <n v="30.813400000000001"/>
    <n v="124.9191891891892"/>
    <x v="2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d v="2016-12-07T22:49:09"/>
    <b v="0"/>
    <n v="7"/>
    <b v="0"/>
    <s v="technology/wearables"/>
    <n v="5.58"/>
    <n v="119.57142857142857"/>
    <x v="2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d v="2016-12-22T04:37:48"/>
    <b v="0"/>
    <n v="4"/>
    <b v="0"/>
    <s v="technology/wearables"/>
    <n v="0.87454545454545463"/>
    <n v="120.25"/>
    <x v="2"/>
  </r>
  <r>
    <n v="705"/>
    <x v="705"/>
    <s v="The closest thing ever to the Holy Grail of wearables technology"/>
    <n v="100000"/>
    <n v="977"/>
    <x v="2"/>
    <x v="9"/>
    <s v="EUR"/>
    <n v="1484999278"/>
    <d v="2017-01-21T11:47:58"/>
    <n v="1482407278"/>
    <d v="2016-12-22T11:47:58"/>
    <b v="0"/>
    <n v="5"/>
    <b v="0"/>
    <s v="technology/wearables"/>
    <n v="0.97699999999999987"/>
    <n v="195.4"/>
    <x v="2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d v="2016-11-02T23:53:03"/>
    <b v="0"/>
    <n v="0"/>
    <b v="0"/>
    <s v="technology/wearables"/>
    <n v="0"/>
    <e v="#DIV/0!"/>
    <x v="2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d v="2016-11-22T15:55:27"/>
    <b v="0"/>
    <n v="456"/>
    <b v="0"/>
    <s v="technology/wearables"/>
    <n v="78.927352941176466"/>
    <n v="117.69868421052631"/>
    <x v="2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d v="2014-07-15T13:56:40"/>
    <b v="0"/>
    <n v="369"/>
    <b v="0"/>
    <s v="technology/wearables"/>
    <n v="22.092500000000001"/>
    <n v="23.948509485094849"/>
    <x v="2"/>
  </r>
  <r>
    <n v="709"/>
    <x v="709"/>
    <s v="A &quot;handheld&quot; light, which eases the way you illuminate objects and/or paths."/>
    <n v="15000"/>
    <n v="61"/>
    <x v="2"/>
    <x v="0"/>
    <s v="USD"/>
    <n v="1417741159"/>
    <d v="2014-12-05T00:59:19"/>
    <n v="1415149159"/>
    <d v="2014-11-05T00:59:19"/>
    <b v="0"/>
    <n v="2"/>
    <b v="0"/>
    <s v="technology/wearables"/>
    <n v="0.40666666666666662"/>
    <n v="30.5"/>
    <x v="2"/>
  </r>
  <r>
    <n v="710"/>
    <x v="710"/>
    <s v="Shirts, so technologically advanced, they connect mentally to their audience upon sight."/>
    <n v="1200"/>
    <n v="0"/>
    <x v="2"/>
    <x v="5"/>
    <s v="CAD"/>
    <n v="1408495440"/>
    <d v="2014-08-20T00:44:00"/>
    <n v="1405640302"/>
    <d v="2014-07-17T23:38:22"/>
    <b v="0"/>
    <n v="0"/>
    <b v="0"/>
    <s v="technology/wearables"/>
    <n v="0"/>
    <e v="#DIV/0!"/>
    <x v="2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d v="2016-11-04T11:01:08"/>
    <b v="0"/>
    <n v="338"/>
    <b v="0"/>
    <s v="technology/wearables"/>
    <n v="33.790999999999997"/>
    <n v="99.973372781065095"/>
    <x v="2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d v="2016-01-15T16:20:32"/>
    <b v="0"/>
    <n v="4"/>
    <b v="0"/>
    <s v="technology/wearables"/>
    <n v="0.21649484536082475"/>
    <n v="26.25"/>
    <x v="2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d v="2016-05-06T12:42:12"/>
    <b v="0"/>
    <n v="1"/>
    <b v="0"/>
    <s v="technology/wearables"/>
    <n v="0.79600000000000004"/>
    <n v="199"/>
    <x v="2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d v="2016-12-30T18:54:42"/>
    <b v="0"/>
    <n v="28"/>
    <b v="0"/>
    <s v="technology/wearables"/>
    <n v="14.993333333333334"/>
    <n v="80.321428571428569"/>
    <x v="2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d v="2015-09-26T02:10:40"/>
    <b v="0"/>
    <n v="12"/>
    <b v="0"/>
    <s v="technology/wearables"/>
    <n v="5.0509090909090908"/>
    <n v="115.75"/>
    <x v="2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d v="2014-10-28T15:48:27"/>
    <b v="0"/>
    <n v="16"/>
    <b v="0"/>
    <s v="technology/wearables"/>
    <n v="10.214285714285715"/>
    <n v="44.6875"/>
    <x v="2"/>
  </r>
  <r>
    <n v="717"/>
    <x v="717"/>
    <s v="Cool air flowing under clothing keeps you cool."/>
    <n v="100000"/>
    <n v="305"/>
    <x v="2"/>
    <x v="0"/>
    <s v="USD"/>
    <n v="1409949002"/>
    <d v="2014-09-05T20:30:02"/>
    <n v="1407357002"/>
    <d v="2014-08-06T20:30:02"/>
    <b v="0"/>
    <n v="4"/>
    <b v="0"/>
    <s v="technology/wearables"/>
    <n v="0.30499999999999999"/>
    <n v="76.25"/>
    <x v="2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d v="2017-01-17T20:17:27"/>
    <b v="0"/>
    <n v="4"/>
    <b v="0"/>
    <s v="technology/wearables"/>
    <n v="0.75"/>
    <n v="22.5"/>
    <x v="2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d v="2016-02-09T00:57:56"/>
    <b v="0"/>
    <n v="10"/>
    <b v="0"/>
    <s v="technology/wearables"/>
    <n v="1.2933333333333332"/>
    <n v="19.399999999999999"/>
    <x v="2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d v="2012-01-01T15:34:51"/>
    <b v="0"/>
    <n v="41"/>
    <b v="1"/>
    <s v="publishing/nonfiction"/>
    <n v="143.94736842105263"/>
    <n v="66.707317073170728"/>
    <x v="3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d v="2014-06-17T13:43:27"/>
    <b v="0"/>
    <n v="119"/>
    <b v="1"/>
    <s v="publishing/nonfiction"/>
    <n v="122.10975609756099"/>
    <n v="84.142857142857139"/>
    <x v="3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d v="2012-03-09T19:19:38"/>
    <b v="0"/>
    <n v="153"/>
    <b v="1"/>
    <s v="publishing/nonfiction"/>
    <n v="132.024"/>
    <n v="215.72549019607843"/>
    <x v="3"/>
  </r>
  <r>
    <n v="723"/>
    <x v="723"/>
    <s v="The Definitive (and Slightly Ridiculous) Guide to Enjoying the 2015 Pro Football Season"/>
    <n v="5000"/>
    <n v="5469"/>
    <x v="0"/>
    <x v="0"/>
    <s v="USD"/>
    <n v="1438228740"/>
    <d v="2015-07-30T03:59:00"/>
    <n v="1435606549"/>
    <d v="2015-06-29T19:35:49"/>
    <b v="0"/>
    <n v="100"/>
    <b v="1"/>
    <s v="publishing/nonfiction"/>
    <n v="109.38000000000001"/>
    <n v="54.69"/>
    <x v="3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d v="2011-05-31T15:19:23"/>
    <b v="0"/>
    <n v="143"/>
    <b v="1"/>
    <s v="publishing/nonfiction"/>
    <n v="105.47157142857144"/>
    <n v="51.62944055944056"/>
    <x v="3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d v="2015-11-13T15:01:52"/>
    <b v="0"/>
    <n v="140"/>
    <b v="1"/>
    <s v="publishing/nonfiction"/>
    <n v="100.35000000000001"/>
    <n v="143.35714285714286"/>
    <x v="3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d v="2013-03-13T01:01:27"/>
    <b v="0"/>
    <n v="35"/>
    <b v="1"/>
    <s v="publishing/nonfiction"/>
    <n v="101.4"/>
    <n v="72.428571428571431"/>
    <x v="3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d v="2012-12-04T00:29:09"/>
    <b v="0"/>
    <n v="149"/>
    <b v="1"/>
    <s v="publishing/nonfiction"/>
    <n v="155.51428571428571"/>
    <n v="36.530201342281877"/>
    <x v="3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d v="2011-07-07T20:05:57"/>
    <b v="0"/>
    <n v="130"/>
    <b v="1"/>
    <s v="publishing/nonfiction"/>
    <n v="105.566"/>
    <n v="60.903461538461535"/>
    <x v="3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d v="2012-07-21T04:27:41"/>
    <b v="0"/>
    <n v="120"/>
    <b v="1"/>
    <s v="publishing/nonfiction"/>
    <n v="130.65"/>
    <n v="43.55"/>
    <x v="3"/>
  </r>
  <r>
    <n v="730"/>
    <x v="730"/>
    <s v="A Massive but Cheerful Online Digital Archive of Surfing"/>
    <n v="20000"/>
    <n v="26438"/>
    <x v="0"/>
    <x v="0"/>
    <s v="USD"/>
    <n v="1323280391"/>
    <d v="2011-12-07T17:53:11"/>
    <n v="1320688391"/>
    <d v="2011-11-07T17:53:11"/>
    <b v="0"/>
    <n v="265"/>
    <b v="1"/>
    <s v="publishing/nonfiction"/>
    <n v="132.19"/>
    <n v="99.766037735849054"/>
    <x v="3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d v="2011-12-02T19:05:47"/>
    <b v="0"/>
    <n v="71"/>
    <b v="1"/>
    <s v="publishing/nonfiction"/>
    <n v="126"/>
    <n v="88.732394366197184"/>
    <x v="3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d v="2013-07-31T10:11:01"/>
    <b v="0"/>
    <n v="13"/>
    <b v="1"/>
    <s v="publishing/nonfiction"/>
    <n v="160"/>
    <n v="4.9230769230769234"/>
    <x v="3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d v="2013-11-20T10:04:52"/>
    <b v="0"/>
    <n v="169"/>
    <b v="1"/>
    <s v="publishing/nonfiction"/>
    <n v="120.48"/>
    <n v="17.822485207100591"/>
    <x v="3"/>
  </r>
  <r>
    <n v="734"/>
    <x v="734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d v="2015-04-08T03:57:00"/>
    <b v="0"/>
    <n v="57"/>
    <b v="1"/>
    <s v="publishing/nonfiction"/>
    <n v="125.52941176470588"/>
    <n v="187.19298245614036"/>
    <x v="3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d v="2014-11-03T00:42:26"/>
    <b v="0"/>
    <n v="229"/>
    <b v="1"/>
    <s v="publishing/nonfiction"/>
    <n v="114.40638297872341"/>
    <n v="234.80786026200875"/>
    <x v="3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d v="2013-11-01T17:37:20"/>
    <b v="0"/>
    <n v="108"/>
    <b v="1"/>
    <s v="publishing/nonfiction"/>
    <n v="315.13888888888891"/>
    <n v="105.04629629629629"/>
    <x v="3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d v="2014-01-28T06:36:27"/>
    <b v="0"/>
    <n v="108"/>
    <b v="1"/>
    <s v="publishing/nonfiction"/>
    <n v="122.39999999999999"/>
    <n v="56.666666666666664"/>
    <x v="3"/>
  </r>
  <r>
    <n v="738"/>
    <x v="738"/>
    <s v="The true story of a child's struggle with hunger, poverty, and war in El Salvador."/>
    <n v="1500"/>
    <n v="1601"/>
    <x v="0"/>
    <x v="0"/>
    <s v="USD"/>
    <n v="1417409940"/>
    <d v="2014-12-01T04:59:00"/>
    <n v="1414765794"/>
    <d v="2014-10-31T14:29:54"/>
    <b v="0"/>
    <n v="41"/>
    <b v="1"/>
    <s v="publishing/nonfiction"/>
    <n v="106.73333333333332"/>
    <n v="39.048780487804876"/>
    <x v="3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d v="2014-07-09T12:03:49"/>
    <b v="0"/>
    <n v="139"/>
    <b v="1"/>
    <s v="publishing/nonfiction"/>
    <n v="158.33333333333331"/>
    <n v="68.345323741007192"/>
    <x v="3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d v="2015-06-07T03:31:22"/>
    <b v="0"/>
    <n v="19"/>
    <b v="1"/>
    <s v="publishing/nonfiction"/>
    <n v="107.4"/>
    <n v="169.57894736842104"/>
    <x v="3"/>
  </r>
  <r>
    <n v="741"/>
    <x v="741"/>
    <s v="A revolutionary digital mapping project of the Vilna Ghetto"/>
    <n v="13000"/>
    <n v="13293.8"/>
    <x v="0"/>
    <x v="0"/>
    <s v="USD"/>
    <n v="1370964806"/>
    <d v="2013-06-11T15:33:26"/>
    <n v="1367940806"/>
    <d v="2013-05-07T15:33:26"/>
    <b v="0"/>
    <n v="94"/>
    <b v="1"/>
    <s v="publishing/nonfiction"/>
    <n v="102.25999999999999"/>
    <n v="141.42340425531913"/>
    <x v="3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d v="2014-02-19T22:01:52"/>
    <b v="0"/>
    <n v="23"/>
    <b v="1"/>
    <s v="publishing/nonfiction"/>
    <n v="110.71428571428572"/>
    <n v="67.391304347826093"/>
    <x v="3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d v="2012-03-22T17:01:25"/>
    <b v="0"/>
    <n v="15"/>
    <b v="1"/>
    <s v="publishing/nonfiction"/>
    <n v="148"/>
    <n v="54.266666666666666"/>
    <x v="3"/>
  </r>
  <r>
    <n v="744"/>
    <x v="744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d v="2012-11-13T22:58:23"/>
    <b v="0"/>
    <n v="62"/>
    <b v="1"/>
    <s v="publishing/nonfiction"/>
    <n v="102.32000000000001"/>
    <n v="82.516129032258064"/>
    <x v="3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d v="2013-04-03T13:44:05"/>
    <b v="0"/>
    <n v="74"/>
    <b v="1"/>
    <s v="publishing/nonfiction"/>
    <n v="179.09909909909908"/>
    <n v="53.729729729729726"/>
    <x v="3"/>
  </r>
  <r>
    <n v="746"/>
    <x v="746"/>
    <s v="This is a book of letters. Letters to our body parts."/>
    <n v="2987"/>
    <n v="3318"/>
    <x v="0"/>
    <x v="0"/>
    <s v="USD"/>
    <n v="1348372740"/>
    <d v="2012-09-23T03:59:00"/>
    <n v="1346806909"/>
    <d v="2012-09-05T01:01:49"/>
    <b v="0"/>
    <n v="97"/>
    <b v="1"/>
    <s v="publishing/nonfiction"/>
    <n v="111.08135252761969"/>
    <n v="34.206185567010309"/>
    <x v="3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d v="2014-12-15T13:10:19"/>
    <b v="0"/>
    <n v="55"/>
    <b v="1"/>
    <s v="publishing/nonfiction"/>
    <n v="100.04285714285714"/>
    <n v="127.32727272727273"/>
    <x v="3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d v="2014-07-11T20:19:26"/>
    <b v="0"/>
    <n v="44"/>
    <b v="1"/>
    <s v="publishing/nonfiction"/>
    <n v="100.25"/>
    <n v="45.56818181818182"/>
    <x v="3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d v="2016-12-29T22:35:30"/>
    <b v="0"/>
    <n v="110"/>
    <b v="1"/>
    <s v="publishing/nonfiction"/>
    <n v="105.56"/>
    <n v="95.963636363636368"/>
    <x v="3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d v="2013-01-25T21:04:32"/>
    <b v="0"/>
    <n v="59"/>
    <b v="1"/>
    <s v="publishing/nonfiction"/>
    <n v="102.58775877587757"/>
    <n v="77.271186440677965"/>
    <x v="3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d v="2011-06-19T15:07:55"/>
    <b v="0"/>
    <n v="62"/>
    <b v="1"/>
    <s v="publishing/nonfiction"/>
    <n v="118.5"/>
    <n v="57.338709677419352"/>
    <x v="3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d v="2016-09-26T10:06:57"/>
    <b v="0"/>
    <n v="105"/>
    <b v="1"/>
    <s v="publishing/nonfiction"/>
    <n v="111.7"/>
    <n v="53.19047619047619"/>
    <x v="3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d v="2015-01-15T14:09:51"/>
    <b v="0"/>
    <n v="26"/>
    <b v="1"/>
    <s v="publishing/nonfiction"/>
    <n v="128"/>
    <n v="492.30769230769232"/>
    <x v="3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d v="2012-12-06T17:58:41"/>
    <b v="0"/>
    <n v="49"/>
    <b v="1"/>
    <s v="publishing/nonfiction"/>
    <n v="103.75000000000001"/>
    <n v="42.346938775510203"/>
    <x v="3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d v="2013-04-19T14:31:17"/>
    <b v="0"/>
    <n v="68"/>
    <b v="1"/>
    <s v="publishing/nonfiction"/>
    <n v="101.9076"/>
    <n v="37.466029411764708"/>
    <x v="3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d v="2011-02-16T18:24:19"/>
    <b v="0"/>
    <n v="22"/>
    <b v="1"/>
    <s v="publishing/nonfiction"/>
    <n v="117.71428571428571"/>
    <n v="37.454545454545453"/>
    <x v="3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d v="2012-11-22T01:18:34"/>
    <b v="0"/>
    <n v="18"/>
    <b v="1"/>
    <s v="publishing/nonfiction"/>
    <n v="238"/>
    <n v="33.055555555555557"/>
    <x v="3"/>
  </r>
  <r>
    <n v="758"/>
    <x v="758"/>
    <s v="I am publishing my book, Waiting on Humanity and need some finishing funds to do so."/>
    <n v="2500"/>
    <n v="2550"/>
    <x v="0"/>
    <x v="0"/>
    <s v="USD"/>
    <n v="1286568268"/>
    <d v="2010-10-08T20:04:28"/>
    <n v="1283976268"/>
    <d v="2010-09-08T20:04:28"/>
    <b v="0"/>
    <n v="19"/>
    <b v="1"/>
    <s v="publishing/nonfiction"/>
    <n v="102"/>
    <n v="134.21052631578948"/>
    <x v="3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d v="2014-05-30T07:55:39"/>
    <b v="0"/>
    <n v="99"/>
    <b v="1"/>
    <s v="publishing/nonfiction"/>
    <n v="101.92000000000002"/>
    <n v="51.474747474747474"/>
    <x v="3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d v="2016-10-27T18:20:13"/>
    <b v="0"/>
    <n v="0"/>
    <b v="0"/>
    <s v="publishing/fiction"/>
    <n v="0"/>
    <e v="#DIV/0!"/>
    <x v="3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d v="2014-01-03T18:02:06"/>
    <b v="0"/>
    <n v="6"/>
    <b v="0"/>
    <s v="publishing/fiction"/>
    <n v="4.7"/>
    <n v="39.166666666666664"/>
    <x v="3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d v="2016-11-16T20:36:10"/>
    <b v="0"/>
    <n v="0"/>
    <b v="0"/>
    <s v="publishing/fiction"/>
    <n v="0"/>
    <e v="#DIV/0!"/>
    <x v="3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d v="2013-07-16T10:43:28"/>
    <b v="0"/>
    <n v="1"/>
    <b v="0"/>
    <s v="publishing/fiction"/>
    <n v="0.11655011655011654"/>
    <n v="5"/>
    <x v="3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d v="2015-08-11T04:09:21"/>
    <b v="0"/>
    <n v="0"/>
    <b v="0"/>
    <s v="publishing/fiction"/>
    <n v="0"/>
    <e v="#DIV/0!"/>
    <x v="3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d v="2014-09-19T13:01:24"/>
    <b v="0"/>
    <n v="44"/>
    <b v="0"/>
    <s v="publishing/fiction"/>
    <n v="36.014285714285712"/>
    <n v="57.295454545454547"/>
    <x v="3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d v="2015-01-17T18:48:03"/>
    <b v="0"/>
    <n v="0"/>
    <b v="0"/>
    <s v="publishing/fiction"/>
    <n v="0"/>
    <e v="#DIV/0!"/>
    <x v="3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d v="2015-04-21T03:26:50"/>
    <b v="0"/>
    <n v="3"/>
    <b v="0"/>
    <s v="publishing/fiction"/>
    <n v="3.54"/>
    <n v="59"/>
    <x v="3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d v="2013-11-16T04:58:10"/>
    <b v="0"/>
    <n v="0"/>
    <b v="0"/>
    <s v="publishing/fiction"/>
    <n v="0"/>
    <e v="#DIV/0!"/>
    <x v="3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d v="2013-11-26T23:54:54"/>
    <b v="0"/>
    <n v="52"/>
    <b v="0"/>
    <s v="publishing/fiction"/>
    <n v="41.4"/>
    <n v="31.846153846153847"/>
    <x v="3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d v="2013-01-15T23:59:29"/>
    <b v="0"/>
    <n v="0"/>
    <b v="0"/>
    <s v="publishing/fiction"/>
    <n v="0"/>
    <e v="#DIV/0!"/>
    <x v="3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d v="2015-12-11T19:46:42"/>
    <b v="0"/>
    <n v="1"/>
    <b v="0"/>
    <s v="publishing/fiction"/>
    <n v="2.6315789473684209E-2"/>
    <n v="10"/>
    <x v="3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d v="2009-09-12T01:21:59"/>
    <b v="0"/>
    <n v="1"/>
    <b v="0"/>
    <s v="publishing/fiction"/>
    <n v="3.3333333333333335"/>
    <n v="50"/>
    <x v="3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d v="2015-04-06T17:39:45"/>
    <b v="0"/>
    <n v="2"/>
    <b v="0"/>
    <s v="publishing/fiction"/>
    <n v="0.85129023676509719"/>
    <n v="16"/>
    <x v="3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d v="2014-01-24T18:43:38"/>
    <b v="0"/>
    <n v="9"/>
    <b v="0"/>
    <s v="publishing/fiction"/>
    <n v="70.199999999999989"/>
    <n v="39"/>
    <x v="3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d v="2011-11-16T01:26:35"/>
    <b v="0"/>
    <n v="5"/>
    <b v="0"/>
    <s v="publishing/fiction"/>
    <n v="1.7000000000000002"/>
    <n v="34"/>
    <x v="3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d v="2015-09-03T16:27:25"/>
    <b v="0"/>
    <n v="57"/>
    <b v="0"/>
    <s v="publishing/fiction"/>
    <n v="51.4"/>
    <n v="63.122807017543863"/>
    <x v="3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d v="2013-07-01T23:32:57"/>
    <b v="0"/>
    <n v="3"/>
    <b v="0"/>
    <s v="publishing/fiction"/>
    <n v="0.70000000000000007"/>
    <n v="7"/>
    <x v="3"/>
  </r>
  <r>
    <n v="778"/>
    <x v="778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d v="2014-03-31T16:51:20"/>
    <b v="0"/>
    <n v="1"/>
    <b v="0"/>
    <s v="publishing/fiction"/>
    <n v="0.4"/>
    <n v="2"/>
    <x v="3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d v="2010-09-15T16:25:05"/>
    <b v="0"/>
    <n v="6"/>
    <b v="0"/>
    <s v="publishing/fiction"/>
    <n v="2.666666666666667"/>
    <n v="66.666666666666671"/>
    <x v="3"/>
  </r>
  <r>
    <n v="780"/>
    <x v="780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d v="2011-04-03T16:10:25"/>
    <b v="0"/>
    <n v="27"/>
    <b v="1"/>
    <s v="music/rock"/>
    <n v="104"/>
    <n v="38.518518518518519"/>
    <x v="4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d v="2013-05-09T00:01:14"/>
    <b v="0"/>
    <n v="25"/>
    <b v="1"/>
    <s v="music/rock"/>
    <n v="133.15375"/>
    <n v="42.609200000000001"/>
    <x v="4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d v="2012-07-26T18:11:42"/>
    <b v="0"/>
    <n v="14"/>
    <b v="1"/>
    <s v="music/rock"/>
    <n v="100"/>
    <n v="50"/>
    <x v="4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d v="2012-03-19T18:34:09"/>
    <b v="0"/>
    <n v="35"/>
    <b v="1"/>
    <s v="music/rock"/>
    <n v="148.13333333333333"/>
    <n v="63.485714285714288"/>
    <x v="4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d v="2014-02-05T03:35:19"/>
    <b v="0"/>
    <n v="10"/>
    <b v="1"/>
    <s v="music/rock"/>
    <n v="102.49999999999999"/>
    <n v="102.5"/>
    <x v="4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d v="2013-01-29T14:15:15"/>
    <b v="0"/>
    <n v="29"/>
    <b v="1"/>
    <s v="music/rock"/>
    <n v="180.62799999999999"/>
    <n v="31.142758620689655"/>
    <x v="4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d v="2012-03-15T01:20:34"/>
    <b v="0"/>
    <n v="44"/>
    <b v="1"/>
    <s v="music/rock"/>
    <n v="142.79999999999998"/>
    <n v="162.27272727272728"/>
    <x v="4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d v="2013-10-02T15:03:46"/>
    <b v="0"/>
    <n v="17"/>
    <b v="1"/>
    <s v="music/rock"/>
    <n v="114.16666666666666"/>
    <n v="80.588235294117652"/>
    <x v="4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d v="2012-05-30T00:09:48"/>
    <b v="0"/>
    <n v="34"/>
    <b v="1"/>
    <s v="music/rock"/>
    <n v="203.505"/>
    <n v="59.85441176470588"/>
    <x v="4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d v="2013-01-03T04:28:00"/>
    <b v="0"/>
    <n v="14"/>
    <b v="1"/>
    <s v="music/rock"/>
    <n v="109.41176470588236"/>
    <n v="132.85714285714286"/>
    <x v="4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d v="2013-01-02T01:08:59"/>
    <b v="0"/>
    <n v="156"/>
    <b v="1"/>
    <s v="music/rock"/>
    <n v="144.37459999999999"/>
    <n v="92.547820512820508"/>
    <x v="4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d v="2013-10-10T18:44:06"/>
    <b v="0"/>
    <n v="128"/>
    <b v="1"/>
    <s v="music/rock"/>
    <n v="103.86666666666666"/>
    <n v="60.859375"/>
    <x v="4"/>
  </r>
  <r>
    <n v="792"/>
    <x v="792"/>
    <s v="Rock n' Roll about the intersection of lies and belief: the Believable Lie."/>
    <n v="2500"/>
    <n v="2511.11"/>
    <x v="0"/>
    <x v="0"/>
    <s v="USD"/>
    <n v="1383861483"/>
    <d v="2013-11-07T21:58:03"/>
    <n v="1381265883"/>
    <d v="2013-10-08T20:58:03"/>
    <b v="0"/>
    <n v="60"/>
    <b v="1"/>
    <s v="music/rock"/>
    <n v="100.44440000000002"/>
    <n v="41.851833333333339"/>
    <x v="4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d v="2013-06-17T17:47:24"/>
    <b v="0"/>
    <n v="32"/>
    <b v="1"/>
    <s v="music/rock"/>
    <n v="102.77927272727271"/>
    <n v="88.325937499999995"/>
    <x v="4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d v="2011-07-12T02:45:37"/>
    <b v="0"/>
    <n v="53"/>
    <b v="1"/>
    <s v="music/rock"/>
    <n v="105.31250000000001"/>
    <n v="158.96226415094338"/>
    <x v="4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d v="2012-02-24T14:42:46"/>
    <b v="0"/>
    <n v="184"/>
    <b v="1"/>
    <s v="music/rock"/>
    <n v="111.78571428571429"/>
    <n v="85.054347826086953"/>
    <x v="4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d v="2013-08-16T21:11:25"/>
    <b v="0"/>
    <n v="90"/>
    <b v="1"/>
    <s v="music/rock"/>
    <n v="101.35000000000001"/>
    <n v="112.61111111111111"/>
    <x v="4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d v="2012-03-28T23:51:28"/>
    <b v="0"/>
    <n v="71"/>
    <b v="1"/>
    <s v="music/rock"/>
    <n v="107.53333333333333"/>
    <n v="45.436619718309856"/>
    <x v="4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d v="2014-08-31T14:09:47"/>
    <b v="0"/>
    <n v="87"/>
    <b v="1"/>
    <s v="music/rock"/>
    <n v="114.88571428571429"/>
    <n v="46.218390804597703"/>
    <x v="4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d v="2012-03-28T16:00:46"/>
    <b v="0"/>
    <n v="28"/>
    <b v="1"/>
    <s v="music/rock"/>
    <n v="100.02"/>
    <n v="178.60714285714286"/>
    <x v="4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d v="2014-08-12T10:24:14"/>
    <b v="0"/>
    <n v="56"/>
    <b v="1"/>
    <s v="music/rock"/>
    <n v="152.13333333333335"/>
    <n v="40.75"/>
    <x v="4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d v="2011-06-01T19:05:20"/>
    <b v="0"/>
    <n v="51"/>
    <b v="1"/>
    <s v="music/rock"/>
    <n v="111.52149999999999"/>
    <n v="43.733921568627444"/>
    <x v="4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d v="2012-08-02T00:32:04"/>
    <b v="0"/>
    <n v="75"/>
    <b v="1"/>
    <s v="music/rock"/>
    <n v="101.33333333333334"/>
    <n v="81.066666666666663"/>
    <x v="4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d v="2011-05-02T22:47:58"/>
    <b v="0"/>
    <n v="38"/>
    <b v="1"/>
    <s v="music/rock"/>
    <n v="123.2608695652174"/>
    <n v="74.60526315789474"/>
    <x v="4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d v="2011-07-06T02:32:06"/>
    <b v="0"/>
    <n v="18"/>
    <b v="1"/>
    <s v="music/rock"/>
    <n v="100"/>
    <n v="305.55555555555554"/>
    <x v="4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d v="2011-05-27T19:45:12"/>
    <b v="0"/>
    <n v="54"/>
    <b v="1"/>
    <s v="music/rock"/>
    <n v="105"/>
    <n v="58.333333333333336"/>
    <x v="4"/>
  </r>
  <r>
    <n v="806"/>
    <x v="806"/>
    <s v="Help Golden Animals finish their NEW Album!"/>
    <n v="8000"/>
    <n v="8355"/>
    <x v="0"/>
    <x v="0"/>
    <s v="USD"/>
    <n v="1315413339"/>
    <d v="2011-09-07T16:35:39"/>
    <n v="1312821339"/>
    <d v="2011-08-08T16:35:39"/>
    <b v="0"/>
    <n v="71"/>
    <b v="1"/>
    <s v="music/rock"/>
    <n v="104.4375"/>
    <n v="117.67605633802818"/>
    <x v="4"/>
  </r>
  <r>
    <n v="807"/>
    <x v="807"/>
    <s v="Join the Sic Vita family and lend a hand as we create a new album!"/>
    <n v="4000"/>
    <n v="4205"/>
    <x v="0"/>
    <x v="0"/>
    <s v="USD"/>
    <n v="1488333600"/>
    <d v="2017-03-01T02:00:00"/>
    <n v="1485270311"/>
    <d v="2017-01-24T15:05:11"/>
    <b v="0"/>
    <n v="57"/>
    <b v="1"/>
    <s v="music/rock"/>
    <n v="105.125"/>
    <n v="73.771929824561397"/>
    <x v="4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d v="2014-11-19T02:24:46"/>
    <b v="0"/>
    <n v="43"/>
    <b v="1"/>
    <s v="music/rock"/>
    <n v="100"/>
    <n v="104.65116279069767"/>
    <x v="4"/>
  </r>
  <r>
    <n v="809"/>
    <x v="809"/>
    <s v="Acknowledged songwriter looking to record album of new songs to secure a Publishing Contract"/>
    <n v="4000"/>
    <n v="4151"/>
    <x v="0"/>
    <x v="0"/>
    <s v="USD"/>
    <n v="1390161630"/>
    <d v="2014-01-19T20:00:30"/>
    <n v="1387569630"/>
    <d v="2013-12-20T20:00:30"/>
    <b v="0"/>
    <n v="52"/>
    <b v="1"/>
    <s v="music/rock"/>
    <n v="103.77499999999999"/>
    <n v="79.82692307692308"/>
    <x v="4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d v="2012-08-02T01:21:02"/>
    <b v="0"/>
    <n v="27"/>
    <b v="1"/>
    <s v="music/rock"/>
    <n v="105"/>
    <n v="58.333333333333336"/>
    <x v="4"/>
  </r>
  <r>
    <n v="811"/>
    <x v="811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d v="2013-06-18T15:26:42"/>
    <b v="0"/>
    <n v="12"/>
    <b v="1"/>
    <s v="music/rock"/>
    <n v="104"/>
    <n v="86.666666666666671"/>
    <x v="4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d v="2013-01-08T00:25:52"/>
    <b v="0"/>
    <n v="33"/>
    <b v="1"/>
    <s v="music/rock"/>
    <n v="151.83333333333334"/>
    <n v="27.606060606060606"/>
    <x v="4"/>
  </r>
  <r>
    <n v="813"/>
    <x v="813"/>
    <s v="A pre order campaign to fund the pressing of our second full length vinyl LP"/>
    <n v="1500"/>
    <n v="2399.94"/>
    <x v="0"/>
    <x v="0"/>
    <s v="USD"/>
    <n v="1342825365"/>
    <d v="2012-07-20T23:02:45"/>
    <n v="1340233365"/>
    <d v="2012-06-20T23:02:45"/>
    <b v="0"/>
    <n v="96"/>
    <b v="1"/>
    <s v="music/rock"/>
    <n v="159.99600000000001"/>
    <n v="24.999375000000001"/>
    <x v="4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d v="2011-05-16T17:50:01"/>
    <b v="0"/>
    <n v="28"/>
    <b v="1"/>
    <s v="music/rock"/>
    <n v="127.3"/>
    <n v="45.464285714285715"/>
    <x v="4"/>
  </r>
  <r>
    <n v="815"/>
    <x v="815"/>
    <s v="Be a part of helping The Early Reset finish their new 7 song EP."/>
    <n v="4000"/>
    <n v="4280"/>
    <x v="0"/>
    <x v="0"/>
    <s v="USD"/>
    <n v="1414879303"/>
    <d v="2014-11-01T22:01:43"/>
    <n v="1412287303"/>
    <d v="2014-10-02T22:01:43"/>
    <b v="0"/>
    <n v="43"/>
    <b v="1"/>
    <s v="music/rock"/>
    <n v="107"/>
    <n v="99.534883720930239"/>
    <x v="4"/>
  </r>
  <r>
    <n v="816"/>
    <x v="816"/>
    <s v="Friends and Family have an album for you. They need your help to release it to the world."/>
    <n v="7000"/>
    <n v="8058.55"/>
    <x v="0"/>
    <x v="0"/>
    <s v="USD"/>
    <n v="1365489000"/>
    <d v="2013-04-09T06:30:00"/>
    <n v="1362776043"/>
    <d v="2013-03-08T20:54:03"/>
    <b v="0"/>
    <n v="205"/>
    <b v="1"/>
    <s v="music/rock"/>
    <n v="115.12214285714286"/>
    <n v="39.31"/>
    <x v="4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d v="2012-01-17T14:23:31"/>
    <b v="0"/>
    <n v="23"/>
    <b v="1"/>
    <s v="music/rock"/>
    <n v="137.11066666666665"/>
    <n v="89.419999999999987"/>
    <x v="4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d v="2012-07-30T21:11:21"/>
    <b v="0"/>
    <n v="19"/>
    <b v="1"/>
    <s v="music/rock"/>
    <n v="155.71428571428572"/>
    <n v="28.684210526315791"/>
    <x v="4"/>
  </r>
  <r>
    <n v="819"/>
    <x v="819"/>
    <s v="We are touring the Southeast in support of our new EP"/>
    <n v="400"/>
    <n v="435"/>
    <x v="0"/>
    <x v="0"/>
    <s v="USD"/>
    <n v="1387601040"/>
    <d v="2013-12-21T04:44:00"/>
    <n v="1386806254"/>
    <d v="2013-12-11T23:57:34"/>
    <b v="0"/>
    <n v="14"/>
    <b v="1"/>
    <s v="music/rock"/>
    <n v="108.74999999999999"/>
    <n v="31.071428571428573"/>
    <x v="4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d v="2014-05-09T20:12:22"/>
    <b v="0"/>
    <n v="38"/>
    <b v="1"/>
    <s v="music/rock"/>
    <n v="134.05000000000001"/>
    <n v="70.55263157894737"/>
    <x v="4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d v="2015-03-30T22:07:45"/>
    <b v="0"/>
    <n v="78"/>
    <b v="1"/>
    <s v="music/rock"/>
    <n v="100"/>
    <n v="224.12820512820514"/>
    <x v="4"/>
  </r>
  <r>
    <n v="822"/>
    <x v="822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d v="2012-09-05T22:44:10"/>
    <b v="0"/>
    <n v="69"/>
    <b v="1"/>
    <s v="music/rock"/>
    <n v="119.16666666666667"/>
    <n v="51.811594202898547"/>
    <x v="4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d v="2015-02-20T23:20:52"/>
    <b v="0"/>
    <n v="33"/>
    <b v="1"/>
    <s v="music/rock"/>
    <n v="179.5"/>
    <n v="43.515151515151516"/>
    <x v="4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d v="2010-03-13T05:48:38"/>
    <b v="0"/>
    <n v="54"/>
    <b v="1"/>
    <s v="music/rock"/>
    <n v="134.38124999999999"/>
    <n v="39.816666666666663"/>
    <x v="4"/>
  </r>
  <r>
    <n v="825"/>
    <x v="825"/>
    <s v="Kickstarting Kill Freeman independently. Help fund the New Record, Video and Live Shows."/>
    <n v="12500"/>
    <n v="12554"/>
    <x v="0"/>
    <x v="0"/>
    <s v="USD"/>
    <n v="1351495284"/>
    <d v="2012-10-29T07:21:24"/>
    <n v="1349335284"/>
    <d v="2012-10-04T07:21:24"/>
    <b v="0"/>
    <n v="99"/>
    <b v="1"/>
    <s v="music/rock"/>
    <n v="100.43200000000002"/>
    <n v="126.8080808080808"/>
    <x v="4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d v="2012-03-05T00:55:30"/>
    <b v="0"/>
    <n v="49"/>
    <b v="1"/>
    <s v="music/rock"/>
    <n v="101.45454545454547"/>
    <n v="113.87755102040816"/>
    <x v="4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d v="2012-01-19T11:21:47"/>
    <b v="0"/>
    <n v="11"/>
    <b v="1"/>
    <s v="music/rock"/>
    <n v="103.33333333333334"/>
    <n v="28.181818181818183"/>
    <x v="4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d v="2012-06-13T01:13:02"/>
    <b v="0"/>
    <n v="38"/>
    <b v="1"/>
    <s v="music/rock"/>
    <n v="107"/>
    <n v="36.60526315789474"/>
    <x v="4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d v="2016-05-14T19:14:00"/>
    <b v="0"/>
    <n v="16"/>
    <b v="1"/>
    <s v="music/rock"/>
    <n v="104"/>
    <n v="32.5"/>
    <x v="4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d v="2013-02-20T12:37:05"/>
    <b v="0"/>
    <n v="32"/>
    <b v="1"/>
    <s v="music/rock"/>
    <n v="107.83333333333334"/>
    <n v="60.65625"/>
    <x v="4"/>
  </r>
  <r>
    <n v="831"/>
    <x v="831"/>
    <s v="7Horse is a new band with a self-funded album and a show they want to rock in your town!"/>
    <n v="1500"/>
    <n v="3500"/>
    <x v="0"/>
    <x v="0"/>
    <s v="USD"/>
    <n v="1335540694"/>
    <d v="2012-04-27T15:31:34"/>
    <n v="1332948694"/>
    <d v="2012-03-28T15:31:34"/>
    <b v="0"/>
    <n v="20"/>
    <b v="1"/>
    <s v="music/rock"/>
    <n v="233.33333333333334"/>
    <n v="175"/>
    <x v="4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d v="2011-11-22T16:12:15"/>
    <b v="0"/>
    <n v="154"/>
    <b v="1"/>
    <s v="music/rock"/>
    <n v="100.60706666666665"/>
    <n v="97.993896103896105"/>
    <x v="4"/>
  </r>
  <r>
    <n v="833"/>
    <x v="833"/>
    <s v="This is an American rock album."/>
    <n v="6000"/>
    <n v="6100"/>
    <x v="0"/>
    <x v="0"/>
    <s v="USD"/>
    <n v="1397941475"/>
    <d v="2014-04-19T21:04:35"/>
    <n v="1395349475"/>
    <d v="2014-03-20T21:04:35"/>
    <b v="0"/>
    <n v="41"/>
    <b v="1"/>
    <s v="music/rock"/>
    <n v="101.66666666666666"/>
    <n v="148.78048780487805"/>
    <x v="4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d v="2013-05-28T19:44:52"/>
    <b v="0"/>
    <n v="75"/>
    <b v="1"/>
    <s v="music/rock"/>
    <n v="131.0181818181818"/>
    <n v="96.08"/>
    <x v="4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d v="2012-04-06T10:59:18"/>
    <b v="0"/>
    <n v="40"/>
    <b v="1"/>
    <s v="music/rock"/>
    <n v="117.25000000000001"/>
    <n v="58.625"/>
    <x v="4"/>
  </r>
  <r>
    <n v="836"/>
    <x v="836"/>
    <s v="An album you can bring home to mom."/>
    <n v="5000"/>
    <n v="5046.5200000000004"/>
    <x v="0"/>
    <x v="0"/>
    <s v="USD"/>
    <n v="1381108918"/>
    <d v="2013-10-07T01:21:58"/>
    <n v="1378516918"/>
    <d v="2013-09-07T01:21:58"/>
    <b v="0"/>
    <n v="46"/>
    <b v="1"/>
    <s v="music/rock"/>
    <n v="100.93039999999999"/>
    <n v="109.70695652173914"/>
    <x v="4"/>
  </r>
  <r>
    <n v="837"/>
    <x v="837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d v="2014-04-01T23:57:42"/>
    <b v="0"/>
    <n v="62"/>
    <b v="1"/>
    <s v="music/rock"/>
    <n v="121.8"/>
    <n v="49.112903225806448"/>
    <x v="4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d v="2011-12-18T21:33:05"/>
    <b v="0"/>
    <n v="61"/>
    <b v="1"/>
    <s v="music/rock"/>
    <n v="145.4"/>
    <n v="47.672131147540981"/>
    <x v="4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d v="2012-08-23T18:19:16"/>
    <b v="0"/>
    <n v="96"/>
    <b v="1"/>
    <s v="music/rock"/>
    <n v="116.61660000000001"/>
    <n v="60.737812499999997"/>
    <x v="4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d v="2016-08-25T05:26:27"/>
    <b v="0"/>
    <n v="190"/>
    <b v="1"/>
    <s v="music/metal"/>
    <n v="120.4166"/>
    <n v="63.37715789473684"/>
    <x v="4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d v="2014-10-11T20:07:43"/>
    <b v="1"/>
    <n v="94"/>
    <b v="1"/>
    <s v="music/metal"/>
    <n v="101.32000000000001"/>
    <n v="53.893617021276597"/>
    <x v="4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d v="2013-09-09T14:13:03"/>
    <b v="1"/>
    <n v="39"/>
    <b v="1"/>
    <s v="music/metal"/>
    <n v="104.32"/>
    <n v="66.871794871794876"/>
    <x v="4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d v="2016-11-21T06:11:20"/>
    <b v="0"/>
    <n v="127"/>
    <b v="1"/>
    <s v="music/metal"/>
    <n v="267.13333333333333"/>
    <n v="63.102362204724407"/>
    <x v="4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d v="2014-09-23T16:25:52"/>
    <b v="1"/>
    <n v="159"/>
    <b v="1"/>
    <s v="music/metal"/>
    <n v="194.13333333333333"/>
    <n v="36.628930817610062"/>
    <x v="4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d v="2016-07-27T04:56:36"/>
    <b v="0"/>
    <n v="177"/>
    <b v="1"/>
    <s v="music/metal"/>
    <n v="120.3802"/>
    <n v="34.005706214689269"/>
    <x v="4"/>
  </r>
  <r>
    <n v="846"/>
    <x v="846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d v="2014-02-24T09:24:15"/>
    <b v="0"/>
    <n v="47"/>
    <b v="1"/>
    <s v="music/metal"/>
    <n v="122.00090909090908"/>
    <n v="28.553404255319148"/>
    <x v="4"/>
  </r>
  <r>
    <n v="847"/>
    <x v="847"/>
    <s v="MUSIC WITH MEANING!  MUSIC THAT MATTERS!!!"/>
    <n v="10"/>
    <n v="10"/>
    <x v="0"/>
    <x v="0"/>
    <s v="USD"/>
    <n v="1436555376"/>
    <d v="2015-07-10T19:09:36"/>
    <n v="1433963376"/>
    <d v="2015-06-10T19:09:36"/>
    <b v="0"/>
    <n v="1"/>
    <b v="1"/>
    <s v="music/metal"/>
    <n v="100"/>
    <n v="10"/>
    <x v="4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d v="2015-03-15T19:00:33"/>
    <b v="0"/>
    <n v="16"/>
    <b v="1"/>
    <s v="music/metal"/>
    <n v="100"/>
    <n v="18.75"/>
    <x v="4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d v="2015-02-16T03:34:24"/>
    <b v="0"/>
    <n v="115"/>
    <b v="1"/>
    <s v="music/metal"/>
    <n v="119.9"/>
    <n v="41.704347826086959"/>
    <x v="4"/>
  </r>
  <r>
    <n v="850"/>
    <x v="850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d v="2016-03-23T19:51:57"/>
    <b v="0"/>
    <n v="133"/>
    <b v="1"/>
    <s v="music/metal"/>
    <n v="155.17499999999998"/>
    <n v="46.669172932330824"/>
    <x v="4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d v="2016-06-01T21:07:33"/>
    <b v="0"/>
    <n v="70"/>
    <b v="1"/>
    <s v="music/metal"/>
    <n v="130.44999999999999"/>
    <n v="37.271428571428572"/>
    <x v="4"/>
  </r>
  <r>
    <n v="852"/>
    <x v="852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d v="2016-10-13T19:19:55"/>
    <b v="0"/>
    <n v="62"/>
    <b v="1"/>
    <s v="music/metal"/>
    <n v="104.97142857142859"/>
    <n v="59.258064516129032"/>
    <x v="4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d v="2015-01-17T19:58:29"/>
    <b v="0"/>
    <n v="10"/>
    <b v="1"/>
    <s v="music/metal"/>
    <n v="100"/>
    <n v="30"/>
    <x v="4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d v="2016-11-28T05:05:46"/>
    <b v="0"/>
    <n v="499"/>
    <b v="1"/>
    <s v="music/metal"/>
    <n v="118.2205035971223"/>
    <n v="65.8623246492986"/>
    <x v="4"/>
  </r>
  <r>
    <n v="855"/>
    <x v="855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d v="2016-06-24T03:00:17"/>
    <b v="0"/>
    <n v="47"/>
    <b v="1"/>
    <s v="music/metal"/>
    <n v="103.44827586206897"/>
    <n v="31.914893617021278"/>
    <x v="4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d v="2016-08-27T07:29:16"/>
    <b v="0"/>
    <n v="28"/>
    <b v="1"/>
    <s v="music/metal"/>
    <n v="218.00000000000003"/>
    <n v="19.464285714285715"/>
    <x v="4"/>
  </r>
  <r>
    <n v="857"/>
    <x v="857"/>
    <s v="Modern Post-Hardcore/Electro music (Hardstyle, EDM, Trap, Dubstep, Dembow, House)."/>
    <n v="1200"/>
    <n v="1200"/>
    <x v="0"/>
    <x v="3"/>
    <s v="EUR"/>
    <n v="1448463431"/>
    <d v="2015-11-25T14:57:11"/>
    <n v="1444831031"/>
    <d v="2015-10-14T13:57:11"/>
    <b v="0"/>
    <n v="24"/>
    <b v="1"/>
    <s v="music/metal"/>
    <n v="100"/>
    <n v="50"/>
    <x v="4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d v="2015-03-16T17:53:38"/>
    <b v="0"/>
    <n v="76"/>
    <b v="1"/>
    <s v="music/metal"/>
    <n v="144.00583333333333"/>
    <n v="22.737763157894737"/>
    <x v="4"/>
  </r>
  <r>
    <n v="859"/>
    <x v="859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d v="2015-05-04T19:41:08"/>
    <b v="0"/>
    <n v="98"/>
    <b v="1"/>
    <s v="music/metal"/>
    <n v="104.67500000000001"/>
    <n v="42.724489795918366"/>
    <x v="4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d v="2013-10-23T11:35:13"/>
    <b v="0"/>
    <n v="48"/>
    <b v="0"/>
    <s v="music/jazz"/>
    <n v="18.142857142857142"/>
    <n v="52.916666666666664"/>
    <x v="4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d v="2016-08-17T23:10:04"/>
    <b v="0"/>
    <n v="2"/>
    <b v="0"/>
    <s v="music/jazz"/>
    <n v="2.2444444444444445"/>
    <n v="50.5"/>
    <x v="4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d v="2013-10-12T13:19:08"/>
    <b v="0"/>
    <n v="4"/>
    <b v="0"/>
    <s v="music/jazz"/>
    <n v="0.33999999999999997"/>
    <n v="42.5"/>
    <x v="4"/>
  </r>
  <r>
    <n v="863"/>
    <x v="863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d v="2012-01-13T02:49:26"/>
    <b v="0"/>
    <n v="5"/>
    <b v="0"/>
    <s v="music/jazz"/>
    <n v="4.5"/>
    <n v="18"/>
    <x v="4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d v="2013-09-24T02:33:58"/>
    <b v="0"/>
    <n v="79"/>
    <b v="0"/>
    <s v="music/jazz"/>
    <n v="41.53846153846154"/>
    <n v="34.177215189873415"/>
    <x v="4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d v="2012-11-17T18:33:17"/>
    <b v="0"/>
    <n v="2"/>
    <b v="0"/>
    <s v="music/jazz"/>
    <n v="2.0454545454545454"/>
    <n v="22.5"/>
    <x v="4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d v="2015-01-21T15:18:38"/>
    <b v="0"/>
    <n v="11"/>
    <b v="0"/>
    <s v="music/jazz"/>
    <n v="18.285714285714285"/>
    <n v="58.18181818181818"/>
    <x v="4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d v="2009-10-02T02:31:46"/>
    <b v="0"/>
    <n v="11"/>
    <b v="0"/>
    <s v="music/jazz"/>
    <n v="24.02"/>
    <n v="109.18181818181819"/>
    <x v="4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d v="2013-12-08T00:39:58"/>
    <b v="0"/>
    <n v="1"/>
    <b v="0"/>
    <s v="music/jazz"/>
    <n v="0.1111111111111111"/>
    <n v="50"/>
    <x v="4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d v="2013-03-09T20:17:37"/>
    <b v="0"/>
    <n v="3"/>
    <b v="0"/>
    <s v="music/jazz"/>
    <n v="11.818181818181818"/>
    <n v="346.66666666666669"/>
    <x v="4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d v="2013-08-02T00:32:03"/>
    <b v="0"/>
    <n v="5"/>
    <b v="0"/>
    <s v="music/jazz"/>
    <n v="0.31"/>
    <n v="12.4"/>
    <x v="4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d v="2013-10-30T13:28:15"/>
    <b v="0"/>
    <n v="12"/>
    <b v="0"/>
    <s v="music/jazz"/>
    <n v="5.416666666666667"/>
    <n v="27.083333333333332"/>
    <x v="4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d v="2011-01-24T19:48:47"/>
    <b v="0"/>
    <n v="2"/>
    <b v="0"/>
    <s v="music/jazz"/>
    <n v="0.8125"/>
    <n v="32.5"/>
    <x v="4"/>
  </r>
  <r>
    <n v="873"/>
    <x v="873"/>
    <s v="Fall in love with &quot;The Dreamer&quot;, new original music from trumpeter Freddie Dunn!"/>
    <n v="3500"/>
    <n v="45"/>
    <x v="2"/>
    <x v="0"/>
    <s v="USD"/>
    <n v="1352610040"/>
    <d v="2012-11-11T05:00:40"/>
    <n v="1349150440"/>
    <d v="2012-10-02T04:00:40"/>
    <b v="0"/>
    <n v="5"/>
    <b v="0"/>
    <s v="music/jazz"/>
    <n v="1.2857142857142856"/>
    <n v="9"/>
    <x v="4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d v="2013-04-04T14:00:34"/>
    <b v="0"/>
    <n v="21"/>
    <b v="0"/>
    <s v="music/jazz"/>
    <n v="24.333333333333336"/>
    <n v="34.761904761904759"/>
    <x v="4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d v="2015-09-01T17:22:11"/>
    <b v="0"/>
    <n v="0"/>
    <b v="0"/>
    <s v="music/jazz"/>
    <n v="0"/>
    <e v="#DIV/0!"/>
    <x v="4"/>
  </r>
  <r>
    <n v="876"/>
    <x v="876"/>
    <s v="What was the greatest record shop ever?  DOBELLS!"/>
    <n v="3152"/>
    <n v="1286"/>
    <x v="2"/>
    <x v="1"/>
    <s v="GBP"/>
    <n v="1359978927"/>
    <d v="2013-02-04T11:55:27"/>
    <n v="1357127727"/>
    <d v="2013-01-02T11:55:27"/>
    <b v="0"/>
    <n v="45"/>
    <b v="0"/>
    <s v="music/jazz"/>
    <n v="40.799492385786799"/>
    <n v="28.577777777777779"/>
    <x v="4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d v="2013-11-19T18:56:00"/>
    <b v="0"/>
    <n v="29"/>
    <b v="0"/>
    <s v="music/jazz"/>
    <n v="67.55"/>
    <n v="46.586206896551722"/>
    <x v="4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d v="2010-11-23T05:35:24"/>
    <b v="0"/>
    <n v="2"/>
    <b v="0"/>
    <s v="music/jazz"/>
    <n v="1.3"/>
    <n v="32.5"/>
    <x v="4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d v="2012-05-08T19:55:05"/>
    <b v="0"/>
    <n v="30"/>
    <b v="0"/>
    <s v="music/jazz"/>
    <n v="30.666666666666664"/>
    <n v="21.466666666666665"/>
    <x v="4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d v="2012-09-27T07:42:18"/>
    <b v="0"/>
    <n v="8"/>
    <b v="0"/>
    <s v="music/indie rock"/>
    <n v="2.9894179894179893"/>
    <n v="14.125"/>
    <x v="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d v="2011-11-30T06:01:26"/>
    <b v="0"/>
    <n v="1"/>
    <b v="0"/>
    <s v="music/indie rock"/>
    <n v="0.8"/>
    <n v="30"/>
    <x v="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d v="2011-08-04T20:39:10"/>
    <b v="0"/>
    <n v="14"/>
    <b v="0"/>
    <s v="music/indie rock"/>
    <n v="20.133333333333333"/>
    <n v="21.571428571428573"/>
    <x v="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d v="2016-01-02T22:27:15"/>
    <b v="0"/>
    <n v="24"/>
    <b v="0"/>
    <s v="music/indie rock"/>
    <n v="40.020000000000003"/>
    <n v="83.375"/>
    <x v="4"/>
  </r>
  <r>
    <n v="884"/>
    <x v="884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d v="2012-03-13T19:15:46"/>
    <b v="0"/>
    <n v="2"/>
    <b v="0"/>
    <s v="music/indie rock"/>
    <n v="1"/>
    <n v="10"/>
    <x v="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d v="2016-12-09T22:35:11"/>
    <b v="0"/>
    <n v="21"/>
    <b v="0"/>
    <s v="music/indie rock"/>
    <n v="75"/>
    <n v="35.714285714285715"/>
    <x v="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d v="2016-08-21T20:53:33"/>
    <b v="0"/>
    <n v="7"/>
    <b v="0"/>
    <s v="music/indie rock"/>
    <n v="41"/>
    <n v="29.285714285714285"/>
    <x v="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d v="2012-04-27T23:00:55"/>
    <b v="0"/>
    <n v="0"/>
    <b v="0"/>
    <s v="music/indie rock"/>
    <n v="0"/>
    <e v="#DIV/0!"/>
    <x v="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d v="2011-07-27T18:04:45"/>
    <b v="0"/>
    <n v="4"/>
    <b v="0"/>
    <s v="music/indie rock"/>
    <n v="7.1999999999999993"/>
    <n v="18"/>
    <x v="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d v="2014-09-05T18:49:03"/>
    <b v="0"/>
    <n v="32"/>
    <b v="0"/>
    <s v="music/indie rock"/>
    <n v="9.4412800000000008"/>
    <n v="73.760000000000005"/>
    <x v="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d v="2013-10-22T16:46:19"/>
    <b v="0"/>
    <n v="4"/>
    <b v="0"/>
    <s v="music/indie rock"/>
    <n v="4.1666666666666661"/>
    <n v="31.25"/>
    <x v="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d v="2014-07-22T00:45:30"/>
    <b v="0"/>
    <n v="9"/>
    <b v="0"/>
    <s v="music/indie rock"/>
    <n v="3.25"/>
    <n v="28.888888888888889"/>
    <x v="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d v="2010-05-06T04:48:03"/>
    <b v="0"/>
    <n v="17"/>
    <b v="0"/>
    <s v="music/indie rock"/>
    <n v="40.75"/>
    <n v="143.8235294117647"/>
    <x v="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d v="2015-03-02T21:32:43"/>
    <b v="0"/>
    <n v="5"/>
    <b v="0"/>
    <s v="music/indie rock"/>
    <n v="10"/>
    <n v="40"/>
    <x v="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d v="2016-05-06T23:33:30"/>
    <b v="0"/>
    <n v="53"/>
    <b v="0"/>
    <s v="music/indie rock"/>
    <n v="39.17"/>
    <n v="147.81132075471697"/>
    <x v="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d v="2010-09-10T03:03:49"/>
    <b v="0"/>
    <n v="7"/>
    <b v="0"/>
    <s v="music/indie rock"/>
    <n v="2.4375"/>
    <n v="27.857142857142858"/>
    <x v="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d v="2015-08-02T20:57:06"/>
    <b v="0"/>
    <n v="72"/>
    <b v="0"/>
    <s v="music/indie rock"/>
    <n v="40"/>
    <n v="44.444444444444443"/>
    <x v="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d v="2012-10-29T16:31:48"/>
    <b v="0"/>
    <n v="0"/>
    <b v="0"/>
    <s v="music/indie rock"/>
    <n v="0"/>
    <e v="#DIV/0!"/>
    <x v="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d v="2011-12-01T18:11:50"/>
    <b v="0"/>
    <n v="2"/>
    <b v="0"/>
    <s v="music/indie rock"/>
    <n v="2.8000000000000003"/>
    <n v="35"/>
    <x v="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d v="2011-04-13T02:22:42"/>
    <b v="0"/>
    <n v="8"/>
    <b v="0"/>
    <s v="music/indie rock"/>
    <n v="37.333333333333336"/>
    <n v="35"/>
    <x v="4"/>
  </r>
  <r>
    <n v="900"/>
    <x v="900"/>
    <s v="With Project Revive, I aim to protect and nurture the creative impulse through music."/>
    <n v="5000"/>
    <n v="21"/>
    <x v="2"/>
    <x v="0"/>
    <s v="USD"/>
    <n v="1459365802"/>
    <d v="2016-03-30T19:23:22"/>
    <n v="1456777402"/>
    <d v="2016-02-29T20:23:22"/>
    <b v="0"/>
    <n v="2"/>
    <b v="0"/>
    <s v="music/jazz"/>
    <n v="0.42"/>
    <n v="10.5"/>
    <x v="4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d v="2010-04-23T19:28:34"/>
    <b v="0"/>
    <n v="0"/>
    <b v="0"/>
    <s v="music/jazz"/>
    <n v="0"/>
    <e v="#DIV/0!"/>
    <x v="4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d v="2014-07-09T23:10:22"/>
    <b v="0"/>
    <n v="3"/>
    <b v="0"/>
    <s v="music/jazz"/>
    <n v="0.3"/>
    <n v="30"/>
    <x v="4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d v="2012-08-28T19:06:20"/>
    <b v="0"/>
    <n v="4"/>
    <b v="0"/>
    <s v="music/jazz"/>
    <n v="3.2"/>
    <n v="40"/>
    <x v="4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d v="2015-12-04T01:55:37"/>
    <b v="0"/>
    <n v="3"/>
    <b v="0"/>
    <s v="music/jazz"/>
    <n v="0.30199999999999999"/>
    <n v="50.333333333333336"/>
    <x v="4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d v="2010-11-25T05:45:26"/>
    <b v="0"/>
    <n v="6"/>
    <b v="0"/>
    <s v="music/jazz"/>
    <n v="3.0153846153846153"/>
    <n v="32.666666666666664"/>
    <x v="4"/>
  </r>
  <r>
    <n v="906"/>
    <x v="906"/>
    <s v="The DMV's most respected saxophonist pay tribute to Motown."/>
    <n v="15000"/>
    <n v="0"/>
    <x v="2"/>
    <x v="0"/>
    <s v="USD"/>
    <n v="1394681590"/>
    <d v="2014-03-13T03:33:10"/>
    <n v="1392093190"/>
    <d v="2014-02-11T04:33:10"/>
    <b v="0"/>
    <n v="0"/>
    <b v="0"/>
    <s v="music/jazz"/>
    <n v="0"/>
    <e v="#DIV/0!"/>
    <x v="4"/>
  </r>
  <r>
    <n v="907"/>
    <x v="907"/>
    <s v="Greg Chambers' self-titled CD needs support for post production, replication, and promotion."/>
    <n v="2900"/>
    <n v="0"/>
    <x v="2"/>
    <x v="0"/>
    <s v="USD"/>
    <n v="1315715823"/>
    <d v="2011-09-11T04:37:03"/>
    <n v="1313123823"/>
    <d v="2011-08-12T04:37:03"/>
    <b v="0"/>
    <n v="0"/>
    <b v="0"/>
    <s v="music/jazz"/>
    <n v="0"/>
    <e v="#DIV/0!"/>
    <x v="4"/>
  </r>
  <r>
    <n v="908"/>
    <x v="908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d v="2010-06-11T19:14:15"/>
    <b v="0"/>
    <n v="0"/>
    <b v="0"/>
    <s v="music/jazz"/>
    <n v="0"/>
    <e v="#DIV/0!"/>
    <x v="4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d v="2012-06-21T16:34:00"/>
    <b v="0"/>
    <n v="8"/>
    <b v="0"/>
    <s v="music/jazz"/>
    <n v="3.25"/>
    <n v="65"/>
    <x v="4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d v="2017-01-02T13:05:19"/>
    <b v="0"/>
    <n v="5"/>
    <b v="0"/>
    <s v="music/jazz"/>
    <n v="22.363636363636363"/>
    <n v="24.6"/>
    <x v="4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d v="2014-01-03T00:07:25"/>
    <b v="0"/>
    <n v="0"/>
    <b v="0"/>
    <s v="music/jazz"/>
    <n v="0"/>
    <e v="#DIV/0!"/>
    <x v="4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d v="2012-10-12T02:37:27"/>
    <b v="0"/>
    <n v="2"/>
    <b v="0"/>
    <s v="music/jazz"/>
    <n v="0.85714285714285721"/>
    <n v="15"/>
    <x v="4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d v="2012-04-05T03:20:19"/>
    <b v="0"/>
    <n v="24"/>
    <b v="0"/>
    <s v="music/jazz"/>
    <n v="6.6066666666666665"/>
    <n v="82.583333333333329"/>
    <x v="4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d v="2012-07-26T18:19:07"/>
    <b v="0"/>
    <n v="0"/>
    <b v="0"/>
    <s v="music/jazz"/>
    <n v="0"/>
    <e v="#DIV/0!"/>
    <x v="4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d v="2012-01-29T16:18:34"/>
    <b v="0"/>
    <n v="9"/>
    <b v="0"/>
    <s v="music/jazz"/>
    <n v="5.7692307692307692"/>
    <n v="41.666666666666664"/>
    <x v="4"/>
  </r>
  <r>
    <n v="916"/>
    <x v="916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d v="2010-09-13T20:28:54"/>
    <b v="0"/>
    <n v="0"/>
    <b v="0"/>
    <s v="music/jazz"/>
    <n v="0"/>
    <e v="#DIV/0!"/>
    <x v="4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d v="2014-06-12T22:38:50"/>
    <b v="0"/>
    <n v="1"/>
    <b v="0"/>
    <s v="music/jazz"/>
    <n v="0.6"/>
    <n v="30"/>
    <x v="4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d v="2014-11-01T21:59:21"/>
    <b v="0"/>
    <n v="10"/>
    <b v="0"/>
    <s v="music/jazz"/>
    <n v="5.0256410256410255"/>
    <n v="19.600000000000001"/>
    <x v="4"/>
  </r>
  <r>
    <n v="919"/>
    <x v="919"/>
    <s v="Cool jazz with a New Orleans flavor."/>
    <n v="20000"/>
    <n v="100"/>
    <x v="2"/>
    <x v="0"/>
    <s v="USD"/>
    <n v="1355930645"/>
    <d v="2012-12-19T15:24:05"/>
    <n v="1352906645"/>
    <d v="2012-11-14T15:24:05"/>
    <b v="0"/>
    <n v="1"/>
    <b v="0"/>
    <s v="music/jazz"/>
    <n v="0.5"/>
    <n v="100"/>
    <x v="4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d v="2013-10-15T16:07:02"/>
    <b v="0"/>
    <n v="0"/>
    <b v="0"/>
    <s v="music/jazz"/>
    <n v="0"/>
    <e v="#DIV/0!"/>
    <x v="4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d v="2011-10-31T04:06:16"/>
    <b v="0"/>
    <n v="20"/>
    <b v="0"/>
    <s v="music/jazz"/>
    <n v="30.9"/>
    <n v="231.75"/>
    <x v="4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d v="2014-08-27T12:43:13"/>
    <b v="0"/>
    <n v="30"/>
    <b v="0"/>
    <s v="music/jazz"/>
    <n v="21.037037037037038"/>
    <n v="189.33333333333334"/>
    <x v="4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d v="2014-10-22T23:02:03"/>
    <b v="0"/>
    <n v="6"/>
    <b v="0"/>
    <s v="music/jazz"/>
    <n v="2.1999999999999997"/>
    <n v="55"/>
    <x v="4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d v="2013-01-14T22:37:49"/>
    <b v="0"/>
    <n v="15"/>
    <b v="0"/>
    <s v="music/jazz"/>
    <n v="10.9"/>
    <n v="21.8"/>
    <x v="4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d v="2013-10-28T21:08:31"/>
    <b v="0"/>
    <n v="5"/>
    <b v="0"/>
    <s v="music/jazz"/>
    <n v="2.666666666666667"/>
    <n v="32"/>
    <x v="4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d v="2010-06-09T00:28:50"/>
    <b v="0"/>
    <n v="0"/>
    <b v="0"/>
    <s v="music/jazz"/>
    <n v="0"/>
    <e v="#DIV/0!"/>
    <x v="4"/>
  </r>
  <r>
    <n v="927"/>
    <x v="927"/>
    <s v="Studio CD/DVD Solo project of Pianist &amp; Keyboardist Jetro da Silva"/>
    <n v="20000"/>
    <n v="0"/>
    <x v="2"/>
    <x v="0"/>
    <s v="USD"/>
    <n v="1337024695"/>
    <d v="2012-05-14T19:44:55"/>
    <n v="1334432695"/>
    <d v="2012-04-14T19:44:55"/>
    <b v="0"/>
    <n v="0"/>
    <b v="0"/>
    <s v="music/jazz"/>
    <n v="0"/>
    <e v="#DIV/0!"/>
    <x v="4"/>
  </r>
  <r>
    <n v="928"/>
    <x v="928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d v="2012-09-28T20:41:53"/>
    <b v="0"/>
    <n v="28"/>
    <b v="0"/>
    <s v="music/jazz"/>
    <n v="10.86206896551724"/>
    <n v="56.25"/>
    <x v="4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d v="2012-03-10T05:42:49"/>
    <b v="0"/>
    <n v="0"/>
    <b v="0"/>
    <s v="music/jazz"/>
    <n v="0"/>
    <e v="#DIV/0!"/>
    <x v="4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d v="2010-05-14T21:58:26"/>
    <b v="0"/>
    <n v="5"/>
    <b v="0"/>
    <s v="music/jazz"/>
    <n v="38.333333333333336"/>
    <n v="69"/>
    <x v="4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d v="2014-02-10T08:38:22"/>
    <b v="0"/>
    <n v="7"/>
    <b v="0"/>
    <s v="music/jazz"/>
    <n v="6.5500000000000007"/>
    <n v="18.714285714285715"/>
    <x v="4"/>
  </r>
  <r>
    <n v="932"/>
    <x v="932"/>
    <s v="Help me to create my 3rd album, a Christmas CD with 16 Holiday/Original favorites!"/>
    <n v="9500"/>
    <n v="1381"/>
    <x v="2"/>
    <x v="0"/>
    <s v="USD"/>
    <n v="1363990545"/>
    <d v="2013-03-22T22:15:45"/>
    <n v="1360106145"/>
    <d v="2013-02-05T23:15:45"/>
    <b v="0"/>
    <n v="30"/>
    <b v="0"/>
    <s v="music/jazz"/>
    <n v="14.536842105263158"/>
    <n v="46.033333333333331"/>
    <x v="4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d v="2014-03-13T04:03:29"/>
    <b v="0"/>
    <n v="2"/>
    <b v="0"/>
    <s v="music/jazz"/>
    <n v="6"/>
    <n v="60"/>
    <x v="4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d v="2014-04-04T17:41:24"/>
    <b v="0"/>
    <n v="30"/>
    <b v="0"/>
    <s v="music/jazz"/>
    <n v="30.4"/>
    <n v="50.666666666666664"/>
    <x v="4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d v="2015-12-30T08:00:29"/>
    <b v="0"/>
    <n v="2"/>
    <b v="0"/>
    <s v="music/jazz"/>
    <n v="1.4285714285714286"/>
    <n v="25"/>
    <x v="4"/>
  </r>
  <r>
    <n v="936"/>
    <x v="936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d v="2011-12-06T00:34:49"/>
    <b v="0"/>
    <n v="0"/>
    <b v="0"/>
    <s v="music/jazz"/>
    <n v="0"/>
    <e v="#DIV/0!"/>
    <x v="4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d v="2013-10-04T19:09:17"/>
    <b v="0"/>
    <n v="2"/>
    <b v="0"/>
    <s v="music/jazz"/>
    <n v="1.1428571428571428"/>
    <n v="20"/>
    <x v="4"/>
  </r>
  <r>
    <n v="938"/>
    <x v="938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d v="2012-08-03T11:30:48"/>
    <b v="0"/>
    <n v="1"/>
    <b v="0"/>
    <s v="music/jazz"/>
    <n v="0.35714285714285715"/>
    <n v="25"/>
    <x v="4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d v="2013-05-22T18:18:58"/>
    <b v="0"/>
    <n v="2"/>
    <b v="0"/>
    <s v="music/jazz"/>
    <n v="1.4545454545454546"/>
    <n v="20"/>
    <x v="4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d v="2015-06-27T00:12:06"/>
    <b v="0"/>
    <n v="14"/>
    <b v="0"/>
    <s v="technology/wearables"/>
    <n v="17.155555555555555"/>
    <n v="110.28571428571429"/>
    <x v="2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d v="2017-01-11T02:19:05"/>
    <b v="0"/>
    <n v="31"/>
    <b v="0"/>
    <s v="technology/wearables"/>
    <n v="2.3220000000000001"/>
    <n v="37.451612903225808"/>
    <x v="2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d v="2016-01-13T20:14:20"/>
    <b v="0"/>
    <n v="16"/>
    <b v="0"/>
    <s v="technology/wearables"/>
    <n v="8.9066666666666663"/>
    <n v="41.75"/>
    <x v="2"/>
  </r>
  <r>
    <n v="943"/>
    <x v="943"/>
    <s v="A mask for home or travel that will give you the best, undisturbed sleep of your life."/>
    <n v="3000"/>
    <n v="289"/>
    <x v="2"/>
    <x v="0"/>
    <s v="USD"/>
    <n v="1480438905"/>
    <d v="2016-11-29T17:01:45"/>
    <n v="1477843305"/>
    <d v="2016-10-30T16:01:45"/>
    <b v="0"/>
    <n v="12"/>
    <b v="0"/>
    <s v="technology/wearables"/>
    <n v="9.6333333333333346"/>
    <n v="24.083333333333332"/>
    <x v="2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d v="2016-03-15T14:00:50"/>
    <b v="0"/>
    <n v="96"/>
    <b v="0"/>
    <s v="technology/wearables"/>
    <n v="13.325999999999999"/>
    <n v="69.40625"/>
    <x v="2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d v="2016-12-28T20:57:06"/>
    <b v="0"/>
    <n v="16"/>
    <b v="0"/>
    <s v="technology/wearables"/>
    <n v="2.484"/>
    <n v="155.25"/>
    <x v="2"/>
  </r>
  <r>
    <n v="946"/>
    <x v="946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d v="2016-08-10T18:00:48"/>
    <b v="0"/>
    <n v="5"/>
    <b v="0"/>
    <s v="technology/wearables"/>
    <n v="1.9066666666666665"/>
    <n v="57.2"/>
    <x v="2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d v="2016-05-01T18:45:06"/>
    <b v="0"/>
    <n v="0"/>
    <b v="0"/>
    <s v="technology/wearables"/>
    <n v="0"/>
    <e v="#DIV/0!"/>
    <x v="2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d v="2016-02-11T19:52:44"/>
    <b v="0"/>
    <n v="8"/>
    <b v="0"/>
    <s v="technology/wearables"/>
    <n v="12"/>
    <n v="60"/>
    <x v="2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d v="2015-12-23T01:02:56"/>
    <b v="0"/>
    <n v="7"/>
    <b v="0"/>
    <s v="technology/wearables"/>
    <n v="1.365"/>
    <n v="39"/>
    <x v="2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d v="2015-12-18T18:01:01"/>
    <b v="0"/>
    <n v="24"/>
    <b v="0"/>
    <s v="technology/wearables"/>
    <n v="28.04"/>
    <n v="58.416666666666664"/>
    <x v="2"/>
  </r>
  <r>
    <n v="951"/>
    <x v="951"/>
    <s v="Revolutionizing the way we walk our dogs!"/>
    <n v="50000"/>
    <n v="19195"/>
    <x v="2"/>
    <x v="0"/>
    <s v="USD"/>
    <n v="1465054872"/>
    <d v="2016-06-04T15:41:12"/>
    <n v="1461166872"/>
    <d v="2016-04-20T15:41:12"/>
    <b v="0"/>
    <n v="121"/>
    <b v="0"/>
    <s v="technology/wearables"/>
    <n v="38.39"/>
    <n v="158.63636363636363"/>
    <x v="2"/>
  </r>
  <r>
    <n v="952"/>
    <x v="952"/>
    <s v="Audionoggin: Wireless personal surround sound for the athlete in everyone."/>
    <n v="49000"/>
    <n v="19572"/>
    <x v="2"/>
    <x v="0"/>
    <s v="USD"/>
    <n v="1479483812"/>
    <d v="2016-11-18T15:43:32"/>
    <n v="1476888212"/>
    <d v="2016-10-19T14:43:32"/>
    <b v="0"/>
    <n v="196"/>
    <b v="0"/>
    <s v="technology/wearables"/>
    <n v="39.942857142857143"/>
    <n v="99.857142857142861"/>
    <x v="2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d v="2014-12-26T03:56:39"/>
    <b v="0"/>
    <n v="5"/>
    <b v="0"/>
    <s v="technology/wearables"/>
    <n v="0.84"/>
    <n v="25.2"/>
    <x v="2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d v="2015-07-09T20:00:39"/>
    <b v="0"/>
    <n v="73"/>
    <b v="0"/>
    <s v="technology/wearables"/>
    <n v="43.406666666666666"/>
    <n v="89.191780821917803"/>
    <x v="2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d v="2016-08-04T07:05:00"/>
    <b v="0"/>
    <n v="93"/>
    <b v="0"/>
    <s v="technology/wearables"/>
    <n v="5.6613333333333333"/>
    <n v="182.6236559139785"/>
    <x v="2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d v="2015-02-25T21:55:59"/>
    <b v="0"/>
    <n v="17"/>
    <b v="0"/>
    <s v="technology/wearables"/>
    <n v="1.722"/>
    <n v="50.647058823529413"/>
    <x v="2"/>
  </r>
  <r>
    <n v="957"/>
    <x v="957"/>
    <s v="A Leather Smart watch Band, that NEVER needs to be charged for only $37!"/>
    <n v="12000"/>
    <n v="233"/>
    <x v="2"/>
    <x v="0"/>
    <s v="USD"/>
    <n v="1479392133"/>
    <d v="2016-11-17T14:15:33"/>
    <n v="1476710133"/>
    <d v="2016-10-17T13:15:33"/>
    <b v="0"/>
    <n v="7"/>
    <b v="0"/>
    <s v="technology/wearables"/>
    <n v="1.9416666666666664"/>
    <n v="33.285714285714285"/>
    <x v="2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d v="2015-03-19T19:16:03"/>
    <b v="0"/>
    <n v="17"/>
    <b v="0"/>
    <s v="technology/wearables"/>
    <n v="11.328275684711327"/>
    <n v="51.823529411764703"/>
    <x v="2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d v="2014-12-20T04:11:05"/>
    <b v="0"/>
    <n v="171"/>
    <b v="0"/>
    <s v="technology/wearables"/>
    <n v="38.86"/>
    <n v="113.62573099415205"/>
    <x v="2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d v="2017-01-31T15:02:35"/>
    <b v="0"/>
    <n v="188"/>
    <b v="0"/>
    <s v="technology/wearables"/>
    <n v="46.100628930817614"/>
    <n v="136.46276595744681"/>
    <x v="2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d v="2017-01-05T16:38:55"/>
    <b v="0"/>
    <n v="110"/>
    <b v="0"/>
    <s v="technology/wearables"/>
    <n v="42.188421052631583"/>
    <n v="364.35454545454547"/>
    <x v="2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d v="2016-01-04T17:05:53"/>
    <b v="0"/>
    <n v="37"/>
    <b v="0"/>
    <s v="technology/wearables"/>
    <n v="28.48"/>
    <n v="19.243243243243242"/>
    <x v="2"/>
  </r>
  <r>
    <n v="963"/>
    <x v="963"/>
    <s v="WE are molding an educated, motivated, non violent GENERATION!"/>
    <n v="35000"/>
    <n v="377"/>
    <x v="2"/>
    <x v="0"/>
    <s v="USD"/>
    <n v="1476717319"/>
    <d v="2016-10-17T15:15:19"/>
    <n v="1473693319"/>
    <d v="2016-09-12T15:15:19"/>
    <b v="0"/>
    <n v="9"/>
    <b v="0"/>
    <s v="technology/wearables"/>
    <n v="1.077142857142857"/>
    <n v="41.888888888888886"/>
    <x v="2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d v="2015-07-23T15:05:19"/>
    <b v="0"/>
    <n v="29"/>
    <b v="0"/>
    <s v="technology/wearables"/>
    <n v="0.79909090909090907"/>
    <n v="30.310344827586206"/>
    <x v="2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d v="2016-09-24T00:24:06"/>
    <b v="0"/>
    <n v="6"/>
    <b v="0"/>
    <s v="technology/wearables"/>
    <n v="1.1919999999999999"/>
    <n v="49.666666666666664"/>
    <x v="2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d v="2016-09-06T15:15:32"/>
    <b v="0"/>
    <n v="30"/>
    <b v="0"/>
    <s v="technology/wearables"/>
    <n v="14.799999999999999"/>
    <n v="59.2"/>
    <x v="2"/>
  </r>
  <r>
    <n v="967"/>
    <x v="967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d v="2016-02-22T06:06:14"/>
    <b v="0"/>
    <n v="81"/>
    <b v="0"/>
    <s v="technology/wearables"/>
    <n v="17.810000000000002"/>
    <n v="43.97530864197531"/>
    <x v="2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d v="2014-07-16T20:20:34"/>
    <b v="0"/>
    <n v="4"/>
    <b v="0"/>
    <s v="technology/wearables"/>
    <n v="1.325"/>
    <n v="26.5"/>
    <x v="2"/>
  </r>
  <r>
    <n v="969"/>
    <x v="969"/>
    <s v="Geek &amp; Chic Smart Jewelry Collection, Wearables Meet Style!"/>
    <n v="30000"/>
    <n v="14000"/>
    <x v="2"/>
    <x v="14"/>
    <s v="MXN"/>
    <n v="1486624607"/>
    <d v="2017-02-09T07:16:47"/>
    <n v="1483773407"/>
    <d v="2017-01-07T07:16:47"/>
    <b v="0"/>
    <n v="11"/>
    <b v="0"/>
    <s v="technology/wearables"/>
    <n v="46.666666666666664"/>
    <n v="1272.7272727272727"/>
    <x v="2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d v="2016-12-17T05:17:33"/>
    <b v="0"/>
    <n v="14"/>
    <b v="0"/>
    <s v="technology/wearables"/>
    <n v="45.92"/>
    <n v="164"/>
    <x v="2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d v="2015-04-17T17:01:00"/>
    <b v="0"/>
    <n v="5"/>
    <b v="0"/>
    <s v="technology/wearables"/>
    <n v="0.22599999999999998"/>
    <n v="45.2"/>
    <x v="2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d v="2014-08-05T20:46:38"/>
    <b v="0"/>
    <n v="45"/>
    <b v="0"/>
    <s v="technology/wearables"/>
    <n v="34.625"/>
    <n v="153.88888888888889"/>
    <x v="2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d v="2015-09-10T00:21:33"/>
    <b v="0"/>
    <n v="8"/>
    <b v="0"/>
    <s v="technology/wearables"/>
    <n v="2.0549999999999997"/>
    <n v="51.375"/>
    <x v="2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d v="2016-02-24T17:59:16"/>
    <b v="0"/>
    <n v="3"/>
    <b v="0"/>
    <s v="technology/wearables"/>
    <n v="0.55999999999999994"/>
    <n v="93.333333333333329"/>
    <x v="2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d v="2016-04-29T16:43:05"/>
    <b v="0"/>
    <n v="24"/>
    <b v="0"/>
    <s v="technology/wearables"/>
    <n v="2.6069999999999998"/>
    <n v="108.625"/>
    <x v="2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d v="2015-06-30T01:24:57"/>
    <b v="0"/>
    <n v="18"/>
    <b v="0"/>
    <s v="technology/wearables"/>
    <n v="1.9259999999999999"/>
    <n v="160.5"/>
    <x v="2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d v="2016-01-22T22:36:37"/>
    <b v="0"/>
    <n v="12"/>
    <b v="0"/>
    <s v="technology/wearables"/>
    <n v="33.666666666666664"/>
    <n v="75.75"/>
    <x v="2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d v="2016-01-26T07:25:01"/>
    <b v="0"/>
    <n v="123"/>
    <b v="0"/>
    <s v="technology/wearables"/>
    <n v="56.263267182990241"/>
    <n v="790.83739837398377"/>
    <x v="2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d v="2016-05-16T10:00:28"/>
    <b v="0"/>
    <n v="96"/>
    <b v="0"/>
    <s v="technology/wearables"/>
    <n v="82.817599999999999"/>
    <n v="301.93916666666667"/>
    <x v="2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d v="2014-10-16T21:42:02"/>
    <b v="0"/>
    <n v="31"/>
    <b v="0"/>
    <s v="technology/wearables"/>
    <n v="14.860000000000001"/>
    <n v="47.935483870967744"/>
    <x v="2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d v="2014-07-10T22:43:42"/>
    <b v="0"/>
    <n v="4"/>
    <b v="0"/>
    <s v="technology/wearables"/>
    <n v="1.2375123751237513E-2"/>
    <n v="2.75"/>
    <x v="2"/>
  </r>
  <r>
    <n v="982"/>
    <x v="982"/>
    <s v="revolutonary ultra-slim 2-in-1 Smart  2-in-1 I-PHONE handle/WALLETtm with 360 rotatiion"/>
    <n v="17500"/>
    <n v="3"/>
    <x v="2"/>
    <x v="0"/>
    <s v="USD"/>
    <n v="1475431486"/>
    <d v="2016-10-02T18:04:46"/>
    <n v="1472839486"/>
    <d v="2016-09-02T18:04:46"/>
    <b v="0"/>
    <n v="3"/>
    <b v="0"/>
    <s v="technology/wearables"/>
    <n v="1.7142857142857144E-2"/>
    <n v="1"/>
    <x v="2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d v="2016-07-23T16:01:25"/>
    <b v="0"/>
    <n v="179"/>
    <b v="0"/>
    <s v="technology/wearables"/>
    <n v="29.506136117214709"/>
    <n v="171.79329608938548"/>
    <x v="2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d v="2015-02-26T02:46:48"/>
    <b v="0"/>
    <n v="3"/>
    <b v="0"/>
    <s v="technology/wearables"/>
    <n v="1.06"/>
    <n v="35.333333333333336"/>
    <x v="2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d v="2015-12-01T23:13:30"/>
    <b v="0"/>
    <n v="23"/>
    <b v="0"/>
    <s v="technology/wearables"/>
    <n v="6.293333333333333"/>
    <n v="82.086956521739125"/>
    <x v="2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d v="2015-11-16T18:25:00"/>
    <b v="0"/>
    <n v="23"/>
    <b v="0"/>
    <s v="technology/wearables"/>
    <n v="12.75"/>
    <n v="110.8695652173913"/>
    <x v="2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d v="2014-05-14T07:04:10"/>
    <b v="0"/>
    <n v="41"/>
    <b v="0"/>
    <s v="technology/wearables"/>
    <n v="13.22"/>
    <n v="161.21951219512195"/>
    <x v="2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d v="2016-09-01T08:33:45"/>
    <b v="0"/>
    <n v="0"/>
    <b v="0"/>
    <s v="technology/wearables"/>
    <n v="0"/>
    <e v="#DIV/0!"/>
    <x v="2"/>
  </r>
  <r>
    <n v="989"/>
    <x v="989"/>
    <s v="The most useful phone charger you will ever buy"/>
    <n v="10000"/>
    <n v="1677"/>
    <x v="2"/>
    <x v="0"/>
    <s v="USD"/>
    <n v="1475101495"/>
    <d v="2016-09-28T22:24:55"/>
    <n v="1472509495"/>
    <d v="2016-08-29T22:24:55"/>
    <b v="0"/>
    <n v="32"/>
    <b v="0"/>
    <s v="technology/wearables"/>
    <n v="16.77"/>
    <n v="52.40625"/>
    <x v="2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d v="2014-08-04T18:49:24"/>
    <b v="0"/>
    <n v="2"/>
    <b v="0"/>
    <s v="technology/wearables"/>
    <n v="0.104"/>
    <n v="13"/>
    <x v="2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d v="2016-06-17T18:09:48"/>
    <b v="0"/>
    <n v="7"/>
    <b v="0"/>
    <s v="technology/wearables"/>
    <n v="4.24"/>
    <n v="30.285714285714285"/>
    <x v="2"/>
  </r>
  <r>
    <n v="992"/>
    <x v="992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d v="2016-03-08T22:11:59"/>
    <b v="0"/>
    <n v="4"/>
    <b v="0"/>
    <s v="technology/wearables"/>
    <n v="0.46699999999999997"/>
    <n v="116.75"/>
    <x v="2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d v="2016-10-09T23:09:28"/>
    <b v="0"/>
    <n v="196"/>
    <b v="0"/>
    <s v="technology/wearables"/>
    <n v="25.087142857142858"/>
    <n v="89.59693877551021"/>
    <x v="2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d v="2014-10-09T06:18:50"/>
    <b v="0"/>
    <n v="11"/>
    <b v="0"/>
    <s v="technology/wearables"/>
    <n v="2.3345000000000002"/>
    <n v="424.45454545454544"/>
    <x v="2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d v="2014-11-04T22:34:40"/>
    <b v="0"/>
    <n v="9"/>
    <b v="0"/>
    <s v="technology/wearables"/>
    <n v="7.26"/>
    <n v="80.666666666666671"/>
    <x v="2"/>
  </r>
  <r>
    <n v="996"/>
    <x v="996"/>
    <s v="Study the behaviour of technical communities by tracking their movement  through wearables"/>
    <n v="4000"/>
    <n v="65"/>
    <x v="2"/>
    <x v="0"/>
    <s v="USD"/>
    <n v="1406474820"/>
    <d v="2014-07-27T15:27:00"/>
    <n v="1403902060"/>
    <d v="2014-06-27T20:47:40"/>
    <b v="0"/>
    <n v="5"/>
    <b v="0"/>
    <s v="technology/wearables"/>
    <n v="1.625"/>
    <n v="13"/>
    <x v="2"/>
  </r>
  <r>
    <n v="997"/>
    <x v="997"/>
    <s v="The iPhanny keeps your iPhone 6 safe from bending in those dangerous pants pockets."/>
    <n v="5000"/>
    <n v="65"/>
    <x v="2"/>
    <x v="0"/>
    <s v="USD"/>
    <n v="1417145297"/>
    <d v="2014-11-28T03:28:17"/>
    <n v="1414549697"/>
    <d v="2014-10-29T02:28:17"/>
    <b v="0"/>
    <n v="8"/>
    <b v="0"/>
    <s v="technology/wearables"/>
    <n v="1.3"/>
    <n v="8.125"/>
    <x v="2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d v="2015-10-05T04:03:21"/>
    <b v="0"/>
    <n v="229"/>
    <b v="0"/>
    <s v="technology/wearables"/>
    <n v="58.558333333333337"/>
    <n v="153.42794759825327"/>
    <x v="2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d v="2014-10-14T07:11:30"/>
    <b v="0"/>
    <n v="40"/>
    <b v="0"/>
    <s v="technology/wearables"/>
    <n v="7.7886666666666677"/>
    <n v="292.07499999999999"/>
    <x v="2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d v="2017-01-14T01:26:00"/>
    <b v="0"/>
    <n v="6"/>
    <b v="0"/>
    <s v="technology/wearables"/>
    <n v="2.2157147647256061"/>
    <n v="3304"/>
    <x v="2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d v="2016-12-16T17:16:53"/>
    <b v="0"/>
    <n v="4"/>
    <b v="0"/>
    <s v="technology/wearables"/>
    <n v="104"/>
    <n v="1300"/>
    <x v="2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d v="2015-11-17T16:25:14"/>
    <b v="0"/>
    <n v="22"/>
    <b v="0"/>
    <s v="technology/wearables"/>
    <n v="29.6029602960296"/>
    <n v="134.54545454545453"/>
    <x v="2"/>
  </r>
  <r>
    <n v="1003"/>
    <x v="1003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d v="2017-02-14T17:01:01"/>
    <b v="0"/>
    <n v="15"/>
    <b v="0"/>
    <s v="technology/wearables"/>
    <n v="16.055"/>
    <n v="214.06666666666666"/>
    <x v="2"/>
  </r>
  <r>
    <n v="1004"/>
    <x v="1004"/>
    <s v="Harnessing wearable technology as a powerful defense for food-allergy children."/>
    <n v="25000"/>
    <n v="20552"/>
    <x v="1"/>
    <x v="0"/>
    <s v="USD"/>
    <n v="1455814827"/>
    <d v="2016-02-18T17:00:27"/>
    <n v="1453222827"/>
    <d v="2016-01-19T17:00:27"/>
    <b v="0"/>
    <n v="95"/>
    <b v="0"/>
    <s v="technology/wearables"/>
    <n v="82.207999999999998"/>
    <n v="216.33684210526314"/>
    <x v="2"/>
  </r>
  <r>
    <n v="1005"/>
    <x v="1005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d v="2015-09-29T14:59:43"/>
    <b v="0"/>
    <n v="161"/>
    <b v="0"/>
    <s v="technology/wearables"/>
    <n v="75.051000000000002"/>
    <n v="932.31055900621118"/>
    <x v="2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d v="2014-12-04T00:57:52"/>
    <b v="0"/>
    <n v="8"/>
    <b v="0"/>
    <s v="technology/wearables"/>
    <n v="5.8500000000000005"/>
    <n v="29.25"/>
    <x v="2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d v="2016-11-02T14:00:23"/>
    <b v="0"/>
    <n v="76"/>
    <b v="0"/>
    <s v="technology/wearables"/>
    <n v="44.32"/>
    <n v="174.94736842105263"/>
    <x v="2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d v="2016-11-28T19:25:15"/>
    <b v="0"/>
    <n v="1"/>
    <b v="0"/>
    <s v="technology/wearables"/>
    <n v="0.26737967914438499"/>
    <n v="250"/>
    <x v="2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d v="2016-05-20T14:30:46"/>
    <b v="0"/>
    <n v="101"/>
    <b v="0"/>
    <s v="technology/wearables"/>
    <n v="13.13"/>
    <n v="65"/>
    <x v="2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d v="2016-07-10T19:54:22"/>
    <b v="0"/>
    <n v="4"/>
    <b v="0"/>
    <s v="technology/wearables"/>
    <n v="0.19088937093275488"/>
    <n v="55"/>
    <x v="2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d v="2014-11-03T21:33:15"/>
    <b v="0"/>
    <n v="1"/>
    <b v="0"/>
    <s v="technology/wearables"/>
    <n v="0.375"/>
    <n v="75"/>
    <x v="2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d v="2016-12-10T10:34:12"/>
    <b v="0"/>
    <n v="775"/>
    <b v="0"/>
    <s v="technology/wearables"/>
    <n v="21535.021000000001"/>
    <n v="1389.3561935483872"/>
    <x v="2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d v="2015-12-01T20:00:56"/>
    <b v="0"/>
    <n v="90"/>
    <b v="0"/>
    <s v="technology/wearables"/>
    <n v="34.527999999999999"/>
    <n v="95.911111111111111"/>
    <x v="2"/>
  </r>
  <r>
    <n v="1014"/>
    <x v="1014"/>
    <s v="CHEMION is an eyewear device that lets you show your creativity to the world."/>
    <n v="10000"/>
    <n v="3060"/>
    <x v="1"/>
    <x v="0"/>
    <s v="USD"/>
    <n v="1420070615"/>
    <d v="2015-01-01T00:03:35"/>
    <n v="1415750615"/>
    <d v="2014-11-12T00:03:35"/>
    <b v="0"/>
    <n v="16"/>
    <b v="0"/>
    <s v="technology/wearables"/>
    <n v="30.599999999999998"/>
    <n v="191.25"/>
    <x v="2"/>
  </r>
  <r>
    <n v="1015"/>
    <x v="1015"/>
    <s v="SKIN - The wearable music remote control which makes your fitness lifestyle a bit easier"/>
    <n v="9000"/>
    <n v="240"/>
    <x v="1"/>
    <x v="16"/>
    <s v="CHF"/>
    <n v="1448489095"/>
    <d v="2015-11-25T22:04:55"/>
    <n v="1445893495"/>
    <d v="2015-10-26T21:04:55"/>
    <b v="0"/>
    <n v="6"/>
    <b v="0"/>
    <s v="technology/wearables"/>
    <n v="2.666666666666667"/>
    <n v="40"/>
    <x v="2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d v="2016-02-22T02:34:16"/>
    <b v="0"/>
    <n v="38"/>
    <b v="0"/>
    <s v="technology/wearables"/>
    <n v="2.8420000000000001"/>
    <n v="74.78947368421052"/>
    <x v="2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d v="2015-10-12T16:12:15"/>
    <b v="0"/>
    <n v="355"/>
    <b v="0"/>
    <s v="technology/wearables"/>
    <n v="22.878799999999998"/>
    <n v="161.11830985915492"/>
    <x v="2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d v="2016-06-14T11:48:53"/>
    <b v="0"/>
    <n v="7"/>
    <b v="0"/>
    <s v="technology/wearables"/>
    <n v="3.105"/>
    <n v="88.714285714285708"/>
    <x v="2"/>
  </r>
  <r>
    <n v="1019"/>
    <x v="1019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d v="2015-01-05T23:22:29"/>
    <b v="0"/>
    <n v="400"/>
    <b v="0"/>
    <s v="technology/wearables"/>
    <n v="47.333333333333336"/>
    <n v="53.25"/>
    <x v="2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d v="2015-05-03T01:40:09"/>
    <b v="0"/>
    <n v="30"/>
    <b v="1"/>
    <s v="music/electronic music"/>
    <n v="205.54838709677421"/>
    <n v="106.2"/>
    <x v="4"/>
  </r>
  <r>
    <n v="1021"/>
    <x v="1021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d v="2015-09-24T06:02:51"/>
    <b v="1"/>
    <n v="478"/>
    <b v="1"/>
    <s v="music/electronic music"/>
    <n v="351.80366666666669"/>
    <n v="22.079728033472804"/>
    <x v="4"/>
  </r>
  <r>
    <n v="1022"/>
    <x v="1022"/>
    <s v="Help get four new bootlegs onto vinyl in the second installment of my series!"/>
    <n v="2000"/>
    <n v="2298"/>
    <x v="0"/>
    <x v="0"/>
    <s v="USD"/>
    <n v="1431876677"/>
    <d v="2015-05-17T15:31:17"/>
    <n v="1429284677"/>
    <d v="2015-04-17T15:31:17"/>
    <b v="1"/>
    <n v="74"/>
    <b v="1"/>
    <s v="music/electronic music"/>
    <n v="114.9"/>
    <n v="31.054054054054053"/>
    <x v="4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d v="2015-05-21T22:04:21"/>
    <b v="0"/>
    <n v="131"/>
    <b v="1"/>
    <s v="music/electronic music"/>
    <n v="237.15"/>
    <n v="36.206106870229007"/>
    <x v="4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d v="2016-01-01T13:56:03"/>
    <b v="1"/>
    <n v="61"/>
    <b v="1"/>
    <s v="music/electronic music"/>
    <n v="118.63774999999998"/>
    <n v="388.9762295081967"/>
    <x v="4"/>
  </r>
  <r>
    <n v="1025"/>
    <x v="1025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d v="2015-02-14T20:00:37"/>
    <b v="1"/>
    <n v="1071"/>
    <b v="1"/>
    <s v="music/electronic music"/>
    <n v="109.92831428571431"/>
    <n v="71.848571428571432"/>
    <x v="4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d v="2016-02-26T09:46:56"/>
    <b v="1"/>
    <n v="122"/>
    <b v="1"/>
    <s v="music/electronic music"/>
    <n v="100.00828571428571"/>
    <n v="57.381803278688523"/>
    <x v="4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d v="2014-09-23T00:49:07"/>
    <b v="1"/>
    <n v="111"/>
    <b v="1"/>
    <s v="music/electronic music"/>
    <n v="103.09292094387415"/>
    <n v="69.666666666666671"/>
    <x v="4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d v="2017-01-20T15:03:25"/>
    <b v="1"/>
    <n v="255"/>
    <b v="1"/>
    <s v="music/electronic music"/>
    <n v="117.27000000000001"/>
    <n v="45.988235294117644"/>
    <x v="4"/>
  </r>
  <r>
    <n v="1029"/>
    <x v="1029"/>
    <s v="We want to recreate last years massive Valborgparty in Lund but this time even bigger!"/>
    <n v="10000"/>
    <n v="11176"/>
    <x v="0"/>
    <x v="11"/>
    <s v="SEK"/>
    <n v="1428184740"/>
    <d v="2015-04-04T21:59:00"/>
    <n v="1423501507"/>
    <d v="2015-02-09T17:05:07"/>
    <b v="0"/>
    <n v="141"/>
    <b v="1"/>
    <s v="music/electronic music"/>
    <n v="111.75999999999999"/>
    <n v="79.262411347517727"/>
    <x v="4"/>
  </r>
  <r>
    <n v="1030"/>
    <x v="1030"/>
    <s v="Help fund the latest Gothsicles mega-album, I FEEL SICLE!"/>
    <n v="2000"/>
    <n v="6842"/>
    <x v="0"/>
    <x v="0"/>
    <s v="USD"/>
    <n v="1473680149"/>
    <d v="2016-09-12T11:35:49"/>
    <n v="1472470549"/>
    <d v="2016-08-29T11:35:49"/>
    <b v="0"/>
    <n v="159"/>
    <b v="1"/>
    <s v="music/electronic music"/>
    <n v="342.09999999999997"/>
    <n v="43.031446540880502"/>
    <x v="4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d v="2015-11-16T18:20:10"/>
    <b v="0"/>
    <n v="99"/>
    <b v="1"/>
    <s v="music/electronic music"/>
    <n v="107.4"/>
    <n v="108.48484848484848"/>
    <x v="4"/>
  </r>
  <r>
    <n v="1032"/>
    <x v="1032"/>
    <s v="Ideal for living rooms and open spaces."/>
    <n v="5400"/>
    <n v="5858.84"/>
    <x v="0"/>
    <x v="0"/>
    <s v="USD"/>
    <n v="1466697625"/>
    <d v="2016-06-23T16:00:25"/>
    <n v="1464105625"/>
    <d v="2016-05-24T16:00:25"/>
    <b v="0"/>
    <n v="96"/>
    <b v="1"/>
    <s v="music/electronic music"/>
    <n v="108.49703703703703"/>
    <n v="61.029583333333335"/>
    <x v="4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d v="2016-11-14T17:34:40"/>
    <b v="0"/>
    <n v="27"/>
    <b v="1"/>
    <s v="music/electronic music"/>
    <n v="102.86144578313252"/>
    <n v="50.592592592592595"/>
    <x v="4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d v="2016-07-04T04:00:04"/>
    <b v="0"/>
    <n v="166"/>
    <b v="1"/>
    <s v="music/electronic music"/>
    <n v="130.0018"/>
    <n v="39.157168674698795"/>
    <x v="4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d v="2015-01-12T15:23:40"/>
    <b v="0"/>
    <n v="76"/>
    <b v="1"/>
    <s v="music/electronic music"/>
    <n v="107.65217391304347"/>
    <n v="65.15789473684211"/>
    <x v="4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d v="2012-12-06T10:46:30"/>
    <b v="0"/>
    <n v="211"/>
    <b v="1"/>
    <s v="music/electronic music"/>
    <n v="112.36044444444444"/>
    <n v="23.963127962085309"/>
    <x v="4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d v="2015-04-25T19:44:22"/>
    <b v="0"/>
    <n v="21"/>
    <b v="1"/>
    <s v="music/electronic music"/>
    <n v="102.1"/>
    <n v="48.61904761904762"/>
    <x v="4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d v="2016-02-18T05:33:43"/>
    <b v="0"/>
    <n v="61"/>
    <b v="1"/>
    <s v="music/electronic music"/>
    <n v="145.33333333333334"/>
    <n v="35.73770491803279"/>
    <x v="4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d v="2016-11-18T02:37:26"/>
    <b v="0"/>
    <n v="30"/>
    <b v="1"/>
    <s v="music/electronic music"/>
    <n v="128.19999999999999"/>
    <n v="21.366666666666667"/>
    <x v="4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d v="2016-07-28T17:00:09"/>
    <b v="0"/>
    <n v="1"/>
    <b v="0"/>
    <s v="journalism/audio"/>
    <n v="0.29411764705882354"/>
    <n v="250"/>
    <x v="5"/>
  </r>
  <r>
    <n v="1041"/>
    <x v="1041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d v="2014-07-11T01:26:32"/>
    <b v="0"/>
    <n v="0"/>
    <b v="0"/>
    <s v="journalism/audio"/>
    <n v="0"/>
    <e v="#DIV/0!"/>
    <x v="5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d v="2014-07-31T16:42:28"/>
    <b v="0"/>
    <n v="1"/>
    <b v="0"/>
    <s v="journalism/audio"/>
    <n v="1.5384615384615385"/>
    <n v="10"/>
    <x v="5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d v="2015-04-20T06:04:15"/>
    <b v="0"/>
    <n v="292"/>
    <b v="0"/>
    <s v="journalism/audio"/>
    <n v="8.5370000000000008"/>
    <n v="29.236301369863014"/>
    <x v="5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d v="2015-01-07T22:13:21"/>
    <b v="0"/>
    <n v="2"/>
    <b v="0"/>
    <s v="journalism/audio"/>
    <n v="8.5714285714285715E-2"/>
    <n v="3"/>
    <x v="5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d v="2014-07-24T20:59:10"/>
    <b v="0"/>
    <n v="8"/>
    <b v="0"/>
    <s v="journalism/audio"/>
    <n v="2.6599999999999997"/>
    <n v="33.25"/>
    <x v="5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d v="2015-11-11T20:26:00"/>
    <b v="0"/>
    <n v="0"/>
    <b v="0"/>
    <s v="journalism/audio"/>
    <n v="0"/>
    <e v="#DIV/0!"/>
    <x v="5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d v="2014-10-06T19:38:35"/>
    <b v="0"/>
    <n v="1"/>
    <b v="0"/>
    <s v="journalism/audio"/>
    <n v="0.05"/>
    <n v="1"/>
    <x v="5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d v="2016-08-16T01:16:29"/>
    <b v="0"/>
    <n v="4"/>
    <b v="0"/>
    <s v="journalism/audio"/>
    <n v="1.4133333333333333"/>
    <n v="53"/>
    <x v="5"/>
  </r>
  <r>
    <n v="1049"/>
    <x v="1049"/>
    <s v="------"/>
    <n v="12000"/>
    <n v="0"/>
    <x v="1"/>
    <x v="0"/>
    <s v="USD"/>
    <n v="1455272445"/>
    <d v="2016-02-12T10:20:45"/>
    <n v="1452680445"/>
    <d v="2016-01-13T10:20:45"/>
    <b v="0"/>
    <n v="0"/>
    <b v="0"/>
    <s v="journalism/audio"/>
    <n v="0"/>
    <e v="#DIV/0!"/>
    <x v="5"/>
  </r>
  <r>
    <n v="1050"/>
    <x v="1050"/>
    <s v="Secularism is on the rise and I hear you.Talk to me."/>
    <n v="2500"/>
    <n v="0"/>
    <x v="1"/>
    <x v="0"/>
    <s v="USD"/>
    <n v="1442257677"/>
    <d v="2015-09-14T19:07:57"/>
    <n v="1439665677"/>
    <d v="2015-08-15T19:07:57"/>
    <b v="0"/>
    <n v="0"/>
    <b v="0"/>
    <s v="journalism/audio"/>
    <n v="0"/>
    <e v="#DIV/0!"/>
    <x v="5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d v="2014-07-30T00:20:25"/>
    <b v="0"/>
    <n v="0"/>
    <b v="0"/>
    <s v="journalism/audio"/>
    <n v="0"/>
    <e v="#DIV/0!"/>
    <x v="5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d v="2016-04-23T19:08:15"/>
    <b v="0"/>
    <n v="0"/>
    <b v="0"/>
    <s v="journalism/audio"/>
    <n v="0"/>
    <e v="#DIV/0!"/>
    <x v="5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d v="2017-02-09T04:08:52"/>
    <b v="0"/>
    <n v="1"/>
    <b v="0"/>
    <s v="journalism/audio"/>
    <n v="1"/>
    <n v="15"/>
    <x v="5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d v="2014-07-11T20:26:39"/>
    <b v="0"/>
    <n v="0"/>
    <b v="0"/>
    <s v="journalism/audio"/>
    <n v="0"/>
    <e v="#DIV/0!"/>
    <x v="5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d v="2016-02-06T23:49:05"/>
    <b v="0"/>
    <n v="0"/>
    <b v="0"/>
    <s v="journalism/audio"/>
    <n v="0"/>
    <e v="#DIV/0!"/>
    <x v="5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d v="2015-02-23T17:16:17"/>
    <b v="0"/>
    <n v="0"/>
    <b v="0"/>
    <s v="journalism/audio"/>
    <n v="0"/>
    <e v="#DIV/0!"/>
    <x v="5"/>
  </r>
  <r>
    <n v="1057"/>
    <x v="1057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d v="2016-11-04T20:54:43"/>
    <b v="0"/>
    <n v="0"/>
    <b v="0"/>
    <s v="journalism/audio"/>
    <n v="0"/>
    <e v="#DIV/0!"/>
    <x v="5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d v="2015-02-12T21:37:23"/>
    <b v="0"/>
    <n v="0"/>
    <b v="0"/>
    <s v="journalism/audio"/>
    <n v="0"/>
    <e v="#DIV/0!"/>
    <x v="5"/>
  </r>
  <r>
    <n v="1059"/>
    <x v="1059"/>
    <s v="Turning myself into a vocal artist."/>
    <n v="1100"/>
    <n v="0"/>
    <x v="1"/>
    <x v="0"/>
    <s v="USD"/>
    <n v="1426269456"/>
    <d v="2015-03-13T17:57:36"/>
    <n v="1423681056"/>
    <d v="2015-02-11T18:57:36"/>
    <b v="0"/>
    <n v="0"/>
    <b v="0"/>
    <s v="journalism/audio"/>
    <n v="0"/>
    <e v="#DIV/0!"/>
    <x v="5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d v="2015-03-16T21:54:53"/>
    <b v="0"/>
    <n v="1"/>
    <b v="0"/>
    <s v="journalism/audio"/>
    <n v="1"/>
    <n v="50"/>
    <x v="5"/>
  </r>
  <r>
    <n v="1061"/>
    <x v="1061"/>
    <s v="T.O., Adi &amp; Mercedes discuss their point of views, women's issues &amp; Hollywood Hotties."/>
    <n v="4000"/>
    <n v="0"/>
    <x v="1"/>
    <x v="0"/>
    <s v="USD"/>
    <n v="1462150800"/>
    <d v="2016-05-02T01:00:00"/>
    <n v="1456987108"/>
    <d v="2016-03-03T06:38:28"/>
    <b v="0"/>
    <n v="0"/>
    <b v="0"/>
    <s v="journalism/audio"/>
    <n v="0"/>
    <e v="#DIV/0!"/>
    <x v="5"/>
  </r>
  <r>
    <n v="1062"/>
    <x v="1062"/>
    <s v="SEE US ON PATREON www.badgirlartwork.com"/>
    <n v="199"/>
    <n v="190"/>
    <x v="1"/>
    <x v="0"/>
    <s v="USD"/>
    <n v="1468351341"/>
    <d v="2016-07-12T19:22:21"/>
    <n v="1467746541"/>
    <d v="2016-07-05T19:22:21"/>
    <b v="0"/>
    <n v="4"/>
    <b v="0"/>
    <s v="journalism/audio"/>
    <n v="95.477386934673376"/>
    <n v="47.5"/>
    <x v="5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d v="2016-08-01T00:44:22"/>
    <b v="0"/>
    <n v="0"/>
    <b v="0"/>
    <s v="journalism/audio"/>
    <n v="0"/>
    <e v="#DIV/0!"/>
    <x v="5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d v="2013-05-23T05:28:23"/>
    <b v="0"/>
    <n v="123"/>
    <b v="0"/>
    <s v="games/video games"/>
    <n v="8.974444444444444"/>
    <n v="65.666666666666671"/>
    <x v="6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d v="2014-01-22T09:08:42"/>
    <b v="0"/>
    <n v="5"/>
    <b v="0"/>
    <s v="games/video games"/>
    <n v="2.7"/>
    <n v="16.2"/>
    <x v="6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d v="2013-06-20T23:06:22"/>
    <b v="0"/>
    <n v="148"/>
    <b v="0"/>
    <s v="games/video games"/>
    <n v="3.3673333333333333"/>
    <n v="34.128378378378379"/>
    <x v="6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d v="2013-11-21T20:32:11"/>
    <b v="0"/>
    <n v="10"/>
    <b v="0"/>
    <s v="games/video games"/>
    <n v="26"/>
    <n v="13"/>
    <x v="6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d v="2016-03-11T08:54:24"/>
    <b v="0"/>
    <n v="4"/>
    <b v="0"/>
    <s v="games/video games"/>
    <n v="0.15"/>
    <n v="11.25"/>
    <x v="6"/>
  </r>
  <r>
    <n v="1069"/>
    <x v="1069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d v="2013-10-25T05:30:59"/>
    <b v="0"/>
    <n v="21"/>
    <b v="0"/>
    <s v="games/video games"/>
    <n v="38.636363636363633"/>
    <n v="40.476190476190474"/>
    <x v="6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d v="2012-09-11T00:17:02"/>
    <b v="0"/>
    <n v="2"/>
    <b v="0"/>
    <s v="games/video games"/>
    <n v="0.70000000000000007"/>
    <n v="35"/>
    <x v="6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d v="2015-10-18T18:04:53"/>
    <b v="0"/>
    <n v="0"/>
    <b v="0"/>
    <s v="games/video games"/>
    <n v="0"/>
    <e v="#DIV/0!"/>
    <x v="6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d v="2014-01-06T19:58:17"/>
    <b v="0"/>
    <n v="4"/>
    <b v="0"/>
    <s v="games/video games"/>
    <n v="6.8000000000000005E-2"/>
    <n v="12.75"/>
    <x v="6"/>
  </r>
  <r>
    <n v="1073"/>
    <x v="1073"/>
    <s v="We want to bring our Game Rainbow Ball to the iphone and to do that we need a little help"/>
    <n v="750"/>
    <n v="10"/>
    <x v="2"/>
    <x v="0"/>
    <s v="USD"/>
    <n v="1318806541"/>
    <d v="2011-10-16T23:09:01"/>
    <n v="1316214541"/>
    <d v="2011-09-16T23:09:01"/>
    <b v="0"/>
    <n v="1"/>
    <b v="0"/>
    <s v="games/video games"/>
    <n v="1.3333333333333335"/>
    <n v="10"/>
    <x v="6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d v="2013-12-05T04:09:05"/>
    <b v="0"/>
    <n v="30"/>
    <b v="0"/>
    <s v="games/video games"/>
    <n v="6.3092592592592585"/>
    <n v="113.56666666666666"/>
    <x v="6"/>
  </r>
  <r>
    <n v="1075"/>
    <x v="1075"/>
    <s v="Fully 3D, post Apocalyptic themed tower defense video game. New take on the genre."/>
    <n v="1000"/>
    <n v="45"/>
    <x v="2"/>
    <x v="0"/>
    <s v="USD"/>
    <n v="1336340516"/>
    <d v="2012-05-06T21:41:56"/>
    <n v="1333748516"/>
    <d v="2012-04-06T21:41:56"/>
    <b v="0"/>
    <n v="3"/>
    <b v="0"/>
    <s v="games/video games"/>
    <n v="4.5"/>
    <n v="15"/>
    <x v="6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d v="2014-07-18T09:04:10"/>
    <b v="0"/>
    <n v="975"/>
    <b v="0"/>
    <s v="games/video games"/>
    <n v="62.765333333333331"/>
    <n v="48.281025641025643"/>
    <x v="6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d v="2015-12-15T04:00:11"/>
    <b v="0"/>
    <n v="167"/>
    <b v="0"/>
    <s v="games/video games"/>
    <n v="29.376000000000001"/>
    <n v="43.976047904191617"/>
    <x v="6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d v="2011-06-07T04:42:01"/>
    <b v="0"/>
    <n v="5"/>
    <b v="0"/>
    <s v="games/video games"/>
    <n v="7.5"/>
    <n v="9"/>
    <x v="6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d v="2016-04-19T13:35:36"/>
    <b v="0"/>
    <n v="18"/>
    <b v="0"/>
    <s v="games/video games"/>
    <n v="2.6076923076923078"/>
    <n v="37.666666666666664"/>
    <x v="6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d v="2014-04-11T03:18:53"/>
    <b v="0"/>
    <n v="98"/>
    <b v="0"/>
    <s v="games/video games"/>
    <n v="9.1050000000000004"/>
    <n v="18.581632653061224"/>
    <x v="6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d v="2014-12-29T22:14:52"/>
    <b v="0"/>
    <n v="4"/>
    <b v="0"/>
    <s v="games/video games"/>
    <n v="1.7647058823529412E-2"/>
    <n v="3"/>
    <x v="6"/>
  </r>
  <r>
    <n v="1082"/>
    <x v="1082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d v="2012-07-11T21:44:48"/>
    <b v="0"/>
    <n v="3"/>
    <b v="0"/>
    <s v="games/video games"/>
    <n v="0.55999999999999994"/>
    <n v="18.666666666666668"/>
    <x v="6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d v="2014-06-03T15:49:43"/>
    <b v="0"/>
    <n v="1"/>
    <b v="0"/>
    <s v="games/video games"/>
    <n v="0.82000000000000006"/>
    <n v="410"/>
    <x v="6"/>
  </r>
  <r>
    <n v="1084"/>
    <x v="1084"/>
    <s v="I want to start my own channel for gaming"/>
    <n v="550"/>
    <n v="0"/>
    <x v="2"/>
    <x v="0"/>
    <s v="USD"/>
    <n v="1407534804"/>
    <d v="2014-08-08T21:53:24"/>
    <n v="1404942804"/>
    <d v="2014-07-09T21:53:24"/>
    <b v="0"/>
    <n v="0"/>
    <b v="0"/>
    <s v="games/video games"/>
    <n v="0"/>
    <e v="#DIV/0!"/>
    <x v="6"/>
  </r>
  <r>
    <n v="1085"/>
    <x v="1085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d v="2016-02-13T16:06:15"/>
    <b v="0"/>
    <n v="9"/>
    <b v="0"/>
    <s v="games/video games"/>
    <n v="3.42"/>
    <n v="114"/>
    <x v="6"/>
  </r>
  <r>
    <n v="1086"/>
    <x v="1086"/>
    <s v="Humanity's future in the Galaxy"/>
    <n v="18000"/>
    <n v="15"/>
    <x v="2"/>
    <x v="0"/>
    <s v="USD"/>
    <n v="1408913291"/>
    <d v="2014-08-24T20:48:11"/>
    <n v="1406321291"/>
    <d v="2014-07-25T20:48:11"/>
    <b v="0"/>
    <n v="2"/>
    <b v="0"/>
    <s v="games/video games"/>
    <n v="8.3333333333333343E-2"/>
    <n v="7.5"/>
    <x v="6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d v="2014-05-16T17:08:07"/>
    <b v="0"/>
    <n v="0"/>
    <b v="0"/>
    <s v="games/video games"/>
    <n v="0"/>
    <e v="#DIV/0!"/>
    <x v="6"/>
  </r>
  <r>
    <n v="1088"/>
    <x v="1088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d v="2014-03-25T19:11:07"/>
    <b v="0"/>
    <n v="147"/>
    <b v="0"/>
    <s v="games/video games"/>
    <n v="14.182977777777777"/>
    <n v="43.41727891156463"/>
    <x v="6"/>
  </r>
  <r>
    <n v="1089"/>
    <x v="1089"/>
    <s v="Farabel is a single player turn-based fantasy strategy game for Mac/PC/Linux"/>
    <n v="15000"/>
    <n v="1174"/>
    <x v="2"/>
    <x v="6"/>
    <s v="EUR"/>
    <n v="1435293175"/>
    <d v="2015-06-26T04:32:55"/>
    <n v="1432701175"/>
    <d v="2015-05-27T04:32:55"/>
    <b v="0"/>
    <n v="49"/>
    <b v="0"/>
    <s v="games/video games"/>
    <n v="7.8266666666666662"/>
    <n v="23.959183673469386"/>
    <x v="6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d v="2015-04-29T04:27:33"/>
    <b v="0"/>
    <n v="1"/>
    <b v="0"/>
    <s v="games/video games"/>
    <n v="3.8464497269020695E-2"/>
    <n v="5"/>
    <x v="6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d v="2016-03-11T19:41:12"/>
    <b v="0"/>
    <n v="2"/>
    <b v="0"/>
    <s v="games/video games"/>
    <n v="12.5"/>
    <n v="12.5"/>
    <x v="6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d v="2012-12-07T00:37:18"/>
    <b v="0"/>
    <n v="7"/>
    <b v="0"/>
    <s v="games/video games"/>
    <n v="1.05"/>
    <n v="3"/>
    <x v="6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d v="2016-01-27T23:22:17"/>
    <b v="0"/>
    <n v="4"/>
    <b v="0"/>
    <s v="games/video games"/>
    <n v="14.083333333333334"/>
    <n v="10.5625"/>
    <x v="6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d v="2011-09-09T17:07:13"/>
    <b v="0"/>
    <n v="27"/>
    <b v="0"/>
    <s v="games/video games"/>
    <n v="18.300055555555556"/>
    <n v="122.00037037037038"/>
    <x v="6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d v="2013-07-31T12:53:40"/>
    <b v="0"/>
    <n v="94"/>
    <b v="0"/>
    <s v="games/video games"/>
    <n v="5.0347999999999997"/>
    <n v="267.80851063829789"/>
    <x v="6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d v="2014-09-03T12:25:54"/>
    <b v="0"/>
    <n v="29"/>
    <b v="0"/>
    <s v="games/video games"/>
    <n v="17.933333333333334"/>
    <n v="74.206896551724142"/>
    <x v="6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d v="2014-01-21T19:01:17"/>
    <b v="0"/>
    <n v="7"/>
    <b v="0"/>
    <s v="games/video games"/>
    <n v="4.7E-2"/>
    <n v="6.7142857142857144"/>
    <x v="6"/>
  </r>
  <r>
    <n v="1098"/>
    <x v="1098"/>
    <s v="Kick, Punch... Fireball is an FPS type arena game set inside the fantasy world."/>
    <n v="25000"/>
    <n v="1803"/>
    <x v="2"/>
    <x v="0"/>
    <s v="USD"/>
    <n v="1397413095"/>
    <d v="2014-04-13T18:18:15"/>
    <n v="1394821095"/>
    <d v="2014-03-14T18:18:15"/>
    <b v="0"/>
    <n v="22"/>
    <b v="0"/>
    <s v="games/video games"/>
    <n v="7.2120000000000006"/>
    <n v="81.954545454545453"/>
    <x v="6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d v="2015-04-13T20:04:28"/>
    <b v="0"/>
    <n v="1"/>
    <b v="0"/>
    <s v="games/video games"/>
    <n v="0.5"/>
    <n v="25"/>
    <x v="6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d v="2016-01-15T02:39:31"/>
    <b v="0"/>
    <n v="10"/>
    <b v="0"/>
    <s v="games/video games"/>
    <n v="2.5"/>
    <n v="10"/>
    <x v="6"/>
  </r>
  <r>
    <n v="1101"/>
    <x v="1101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d v="2016-06-17T18:32:18"/>
    <b v="0"/>
    <n v="6"/>
    <b v="0"/>
    <s v="games/video games"/>
    <n v="4.1000000000000002E-2"/>
    <n v="6.833333333333333"/>
    <x v="6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d v="2013-10-30T01:05:25"/>
    <b v="0"/>
    <n v="24"/>
    <b v="0"/>
    <s v="games/video games"/>
    <n v="5.3125"/>
    <n v="17.708333333333332"/>
    <x v="6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d v="2016-04-19T05:19:50"/>
    <b v="0"/>
    <n v="15"/>
    <b v="0"/>
    <s v="games/video games"/>
    <n v="1.6199999999999999"/>
    <n v="16.2"/>
    <x v="6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d v="2014-05-12T09:50:21"/>
    <b v="0"/>
    <n v="37"/>
    <b v="0"/>
    <s v="games/video games"/>
    <n v="4.9516666666666671"/>
    <n v="80.297297297297291"/>
    <x v="6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d v="2014-02-22T03:15:27"/>
    <b v="0"/>
    <n v="20"/>
    <b v="0"/>
    <s v="games/video games"/>
    <n v="0.159"/>
    <n v="71.55"/>
    <x v="6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d v="2012-03-05T17:46:15"/>
    <b v="0"/>
    <n v="7"/>
    <b v="0"/>
    <s v="games/video games"/>
    <n v="41.25"/>
    <n v="23.571428571428573"/>
    <x v="6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d v="2014-06-23T20:40:24"/>
    <b v="0"/>
    <n v="0"/>
    <b v="0"/>
    <s v="games/video games"/>
    <n v="0"/>
    <e v="#DIV/0!"/>
    <x v="6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d v="2012-02-13T15:17:15"/>
    <b v="0"/>
    <n v="21"/>
    <b v="0"/>
    <s v="games/video games"/>
    <n v="2.93"/>
    <n v="34.88095238095238"/>
    <x v="6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d v="2016-10-19T18:03:10"/>
    <b v="0"/>
    <n v="3"/>
    <b v="0"/>
    <s v="games/video games"/>
    <n v="0.44999999999999996"/>
    <n v="15"/>
    <x v="6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d v="2012-11-07T22:23:42"/>
    <b v="0"/>
    <n v="11"/>
    <b v="0"/>
    <s v="games/video games"/>
    <n v="0.51"/>
    <n v="23.181818181818183"/>
    <x v="6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d v="2015-12-09T04:53:10"/>
    <b v="0"/>
    <n v="1"/>
    <b v="0"/>
    <s v="games/video games"/>
    <n v="0.04"/>
    <n v="1"/>
    <x v="6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d v="2014-11-20T18:13:31"/>
    <b v="0"/>
    <n v="312"/>
    <b v="0"/>
    <s v="games/video games"/>
    <n v="35.537409090909087"/>
    <n v="100.23371794871794"/>
    <x v="6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d v="2014-07-15T23:27:00"/>
    <b v="0"/>
    <n v="1"/>
    <b v="0"/>
    <s v="games/video games"/>
    <n v="0.5"/>
    <n v="5"/>
    <x v="6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d v="2013-09-09T08:18:07"/>
    <b v="0"/>
    <n v="3"/>
    <b v="0"/>
    <s v="games/video games"/>
    <n v="0.16666666666666669"/>
    <n v="3.3333333333333335"/>
    <x v="6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d v="2016-02-29T16:41:35"/>
    <b v="0"/>
    <n v="4"/>
    <b v="0"/>
    <s v="games/video games"/>
    <n v="0.13250000000000001"/>
    <n v="13.25"/>
    <x v="6"/>
  </r>
  <r>
    <n v="1116"/>
    <x v="1116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d v="2012-04-10T20:20:08"/>
    <b v="0"/>
    <n v="10"/>
    <b v="0"/>
    <s v="games/video games"/>
    <n v="3.5704000000000007E-2"/>
    <n v="17.852"/>
    <x v="6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d v="2015-11-25T14:21:53"/>
    <b v="0"/>
    <n v="8"/>
    <b v="0"/>
    <s v="games/video games"/>
    <n v="8.3000000000000007"/>
    <n v="10.375"/>
    <x v="6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d v="2014-03-06T03:59:39"/>
    <b v="0"/>
    <n v="3"/>
    <b v="0"/>
    <s v="games/video games"/>
    <n v="2.4222222222222221"/>
    <n v="36.333333333333336"/>
    <x v="6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d v="2014-03-24T19:01:04"/>
    <b v="0"/>
    <n v="1"/>
    <b v="0"/>
    <s v="games/video games"/>
    <n v="0.23809523809523811"/>
    <n v="5"/>
    <x v="6"/>
  </r>
  <r>
    <n v="1120"/>
    <x v="1120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d v="2011-09-13T20:56:40"/>
    <b v="0"/>
    <n v="0"/>
    <b v="0"/>
    <s v="games/video games"/>
    <n v="0"/>
    <e v="#DIV/0!"/>
    <x v="6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d v="2016-02-12T22:25:16"/>
    <b v="0"/>
    <n v="5"/>
    <b v="0"/>
    <s v="games/video games"/>
    <n v="1.1599999999999999E-2"/>
    <n v="5.8"/>
    <x v="6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d v="2013-05-16T16:53:45"/>
    <b v="0"/>
    <n v="0"/>
    <b v="0"/>
    <s v="games/video games"/>
    <n v="0"/>
    <e v="#DIV/0!"/>
    <x v="6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d v="2014-03-20T12:34:08"/>
    <b v="0"/>
    <n v="3"/>
    <b v="0"/>
    <s v="games/video games"/>
    <n v="0.22"/>
    <n v="3.6666666666666665"/>
    <x v="6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d v="2015-03-31T16:00:51"/>
    <b v="0"/>
    <n v="7"/>
    <b v="0"/>
    <s v="games/mobile games"/>
    <n v="0.47222222222222221"/>
    <n v="60.714285714285715"/>
    <x v="6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d v="2015-07-27T14:58:50"/>
    <b v="0"/>
    <n v="0"/>
    <b v="0"/>
    <s v="games/mobile games"/>
    <n v="0"/>
    <e v="#DIV/0!"/>
    <x v="6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d v="2016-06-14T07:51:34"/>
    <b v="0"/>
    <n v="2"/>
    <b v="0"/>
    <s v="games/mobile games"/>
    <n v="0.5"/>
    <n v="5"/>
    <x v="6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d v="2014-10-14T20:30:00"/>
    <b v="0"/>
    <n v="23"/>
    <b v="0"/>
    <s v="games/mobile games"/>
    <n v="1.6714285714285713"/>
    <n v="25.434782608695652"/>
    <x v="6"/>
  </r>
  <r>
    <n v="1128"/>
    <x v="1128"/>
    <s v="#havingfunFTW"/>
    <n v="1000"/>
    <n v="1"/>
    <x v="2"/>
    <x v="1"/>
    <s v="GBP"/>
    <n v="1407425717"/>
    <d v="2014-08-07T15:35:17"/>
    <n v="1404833717"/>
    <d v="2014-07-08T15:35:17"/>
    <b v="0"/>
    <n v="1"/>
    <b v="0"/>
    <s v="games/mobile games"/>
    <n v="0.1"/>
    <n v="1"/>
    <x v="6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d v="2016-05-06T06:21:33"/>
    <b v="0"/>
    <n v="2"/>
    <b v="0"/>
    <s v="games/mobile games"/>
    <n v="0.105"/>
    <n v="10.5"/>
    <x v="6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d v="2014-09-26T23:55:00"/>
    <b v="0"/>
    <n v="3"/>
    <b v="0"/>
    <s v="games/mobile games"/>
    <n v="0.22"/>
    <n v="3.6666666666666665"/>
    <x v="6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d v="2015-11-24T21:47:48"/>
    <b v="0"/>
    <n v="0"/>
    <b v="0"/>
    <s v="games/mobile games"/>
    <n v="0"/>
    <e v="#DIV/0!"/>
    <x v="6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d v="2016-12-02T02:46:11"/>
    <b v="0"/>
    <n v="13"/>
    <b v="0"/>
    <s v="games/mobile games"/>
    <n v="14.38"/>
    <n v="110.61538461538461"/>
    <x v="6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d v="2014-07-01T09:46:21"/>
    <b v="0"/>
    <n v="1"/>
    <b v="0"/>
    <s v="games/mobile games"/>
    <n v="0.66666666666666674"/>
    <n v="20"/>
    <x v="6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d v="2014-11-15T06:50:28"/>
    <b v="0"/>
    <n v="1"/>
    <b v="0"/>
    <s v="games/mobile games"/>
    <n v="4.0000000000000001E-3"/>
    <n v="1"/>
    <x v="6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d v="2016-07-07T23:44:54"/>
    <b v="0"/>
    <n v="1"/>
    <b v="0"/>
    <s v="games/mobile games"/>
    <n v="5"/>
    <n v="50"/>
    <x v="6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d v="2015-11-19T16:07:09"/>
    <b v="0"/>
    <n v="6"/>
    <b v="0"/>
    <s v="games/mobile games"/>
    <n v="6.4439140811455857"/>
    <n v="45"/>
    <x v="6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d v="2016-03-24T19:40:21"/>
    <b v="0"/>
    <n v="39"/>
    <b v="0"/>
    <s v="games/mobile games"/>
    <n v="39.5"/>
    <n v="253.2051282051282"/>
    <x v="6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d v="2017-01-01T21:45:31"/>
    <b v="0"/>
    <n v="4"/>
    <b v="0"/>
    <s v="games/mobile games"/>
    <n v="0.35714285714285715"/>
    <n v="31.25"/>
    <x v="6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d v="2014-12-02T08:20:26"/>
    <b v="0"/>
    <n v="1"/>
    <b v="0"/>
    <s v="games/mobile games"/>
    <n v="6.25E-2"/>
    <n v="5"/>
    <x v="6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d v="2015-07-07T11:05:21"/>
    <b v="0"/>
    <n v="0"/>
    <b v="0"/>
    <s v="games/mobile games"/>
    <n v="0"/>
    <e v="#DIV/0!"/>
    <x v="6"/>
  </r>
  <r>
    <n v="1141"/>
    <x v="1141"/>
    <s v="I think this will be a great game!"/>
    <n v="500"/>
    <n v="0"/>
    <x v="2"/>
    <x v="12"/>
    <s v="EUR"/>
    <n v="1436460450"/>
    <d v="2015-07-09T16:47:30"/>
    <n v="1433868450"/>
    <d v="2015-06-09T16:47:30"/>
    <b v="0"/>
    <n v="0"/>
    <b v="0"/>
    <s v="games/mobile games"/>
    <n v="0"/>
    <e v="#DIV/0!"/>
    <x v="6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d v="2015-01-18T00:08:47"/>
    <b v="0"/>
    <n v="0"/>
    <b v="0"/>
    <s v="games/mobile games"/>
    <n v="0"/>
    <e v="#DIV/0!"/>
    <x v="6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d v="2015-11-17T04:38:46"/>
    <b v="0"/>
    <n v="8"/>
    <b v="0"/>
    <s v="games/mobile games"/>
    <n v="0.41333333333333333"/>
    <n v="23.25"/>
    <x v="6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d v="2015-03-30T04:22:00"/>
    <b v="0"/>
    <n v="0"/>
    <b v="0"/>
    <s v="food/food trucks"/>
    <n v="0"/>
    <e v="#DIV/0!"/>
    <x v="7"/>
  </r>
  <r>
    <n v="1145"/>
    <x v="1145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d v="2014-08-03T17:56:32"/>
    <b v="0"/>
    <n v="1"/>
    <b v="0"/>
    <s v="food/food trucks"/>
    <n v="0.125"/>
    <n v="100"/>
    <x v="7"/>
  </r>
  <r>
    <n v="1146"/>
    <x v="1146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d v="2014-03-25T22:52:53"/>
    <b v="0"/>
    <n v="12"/>
    <b v="0"/>
    <s v="food/food trucks"/>
    <n v="8.8333333333333339"/>
    <n v="44.166666666666664"/>
    <x v="7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d v="2014-08-20T23:19:43"/>
    <b v="0"/>
    <n v="0"/>
    <b v="0"/>
    <s v="food/food trucks"/>
    <n v="0"/>
    <e v="#DIV/0!"/>
    <x v="7"/>
  </r>
  <r>
    <n v="1148"/>
    <x v="1148"/>
    <s v="New local (Louisville, KY.) food truck with a refreshing spin on rolling kitchens."/>
    <n v="15000"/>
    <n v="73"/>
    <x v="2"/>
    <x v="0"/>
    <s v="USD"/>
    <n v="1480568781"/>
    <d v="2016-12-01T05:06:21"/>
    <n v="1477973181"/>
    <d v="2016-11-01T04:06:21"/>
    <b v="0"/>
    <n v="3"/>
    <b v="0"/>
    <s v="food/food trucks"/>
    <n v="0.48666666666666669"/>
    <n v="24.333333333333332"/>
    <x v="7"/>
  </r>
  <r>
    <n v="1149"/>
    <x v="1149"/>
    <s v="Bringing culturally diverse Floridian cuisine to the people!"/>
    <n v="50000"/>
    <n v="75"/>
    <x v="2"/>
    <x v="0"/>
    <s v="USD"/>
    <n v="1466096566"/>
    <d v="2016-06-16T17:02:46"/>
    <n v="1463504566"/>
    <d v="2016-05-17T17:02:46"/>
    <b v="0"/>
    <n v="2"/>
    <b v="0"/>
    <s v="food/food trucks"/>
    <n v="0.15"/>
    <n v="37.5"/>
    <x v="7"/>
  </r>
  <r>
    <n v="1150"/>
    <x v="1150"/>
    <s v="Bringing delicious authentic and fusion Taiwanese Food to the West Coast."/>
    <n v="2500"/>
    <n v="252"/>
    <x v="2"/>
    <x v="0"/>
    <s v="USD"/>
    <n v="1452293675"/>
    <d v="2016-01-08T22:54:35"/>
    <n v="1447109675"/>
    <d v="2015-11-09T22:54:35"/>
    <b v="0"/>
    <n v="6"/>
    <b v="0"/>
    <s v="food/food trucks"/>
    <n v="10.08"/>
    <n v="42"/>
    <x v="7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d v="2015-08-08T02:27:43"/>
    <b v="0"/>
    <n v="0"/>
    <b v="0"/>
    <s v="food/food trucks"/>
    <n v="0"/>
    <e v="#DIV/0!"/>
    <x v="7"/>
  </r>
  <r>
    <n v="1152"/>
    <x v="1152"/>
    <s v="Peruvian food truck with an LA twist."/>
    <n v="16000"/>
    <n v="911"/>
    <x v="2"/>
    <x v="0"/>
    <s v="USD"/>
    <n v="1431709312"/>
    <d v="2015-05-15T17:01:52"/>
    <n v="1429117312"/>
    <d v="2015-04-15T17:01:52"/>
    <b v="0"/>
    <n v="15"/>
    <b v="0"/>
    <s v="food/food trucks"/>
    <n v="5.6937500000000005"/>
    <n v="60.733333333333334"/>
    <x v="7"/>
  </r>
  <r>
    <n v="1153"/>
    <x v="1153"/>
    <s v="A mobile concession trailer for snow cones, ice cream, smoothies and more"/>
    <n v="8000"/>
    <n v="50"/>
    <x v="2"/>
    <x v="0"/>
    <s v="USD"/>
    <n v="1434647305"/>
    <d v="2015-06-18T17:08:25"/>
    <n v="1432055305"/>
    <d v="2015-05-19T17:08:25"/>
    <b v="0"/>
    <n v="1"/>
    <b v="0"/>
    <s v="food/food trucks"/>
    <n v="0.625"/>
    <n v="50"/>
    <x v="7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d v="2015-08-07T02:36:46"/>
    <b v="0"/>
    <n v="3"/>
    <b v="0"/>
    <s v="food/food trucks"/>
    <n v="6.5"/>
    <n v="108.33333333333333"/>
    <x v="7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d v="2014-07-15T18:20:08"/>
    <b v="0"/>
    <n v="8"/>
    <b v="0"/>
    <s v="food/food trucks"/>
    <n v="0.752"/>
    <n v="23.5"/>
    <x v="7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d v="2015-01-25T01:42:42"/>
    <b v="0"/>
    <n v="0"/>
    <b v="0"/>
    <s v="food/food trucks"/>
    <n v="0"/>
    <e v="#DIV/0!"/>
    <x v="7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d v="2014-10-06T15:04:40"/>
    <b v="0"/>
    <n v="3"/>
    <b v="0"/>
    <s v="food/food trucks"/>
    <n v="1.51"/>
    <n v="50.333333333333336"/>
    <x v="7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d v="2014-11-09T02:12:08"/>
    <b v="0"/>
    <n v="3"/>
    <b v="0"/>
    <s v="food/food trucks"/>
    <n v="0.46666666666666673"/>
    <n v="11.666666666666666"/>
    <x v="7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d v="2015-05-30T17:26:05"/>
    <b v="0"/>
    <n v="0"/>
    <b v="0"/>
    <s v="food/food trucks"/>
    <n v="0"/>
    <e v="#DIV/0!"/>
    <x v="7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d v="2015-02-26T03:43:06"/>
    <b v="0"/>
    <n v="19"/>
    <b v="0"/>
    <s v="food/food trucks"/>
    <n v="3.85"/>
    <n v="60.789473684210527"/>
    <x v="7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d v="2015-04-28T15:06:29"/>
    <b v="0"/>
    <n v="0"/>
    <b v="0"/>
    <s v="food/food trucks"/>
    <n v="0"/>
    <e v="#DIV/0!"/>
    <x v="7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d v="2014-08-25T16:24:24"/>
    <b v="0"/>
    <n v="2"/>
    <b v="0"/>
    <s v="food/food trucks"/>
    <n v="5.8333333333333341E-2"/>
    <n v="17.5"/>
    <x v="7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d v="2014-07-10T17:22:00"/>
    <b v="0"/>
    <n v="0"/>
    <b v="0"/>
    <s v="food/food trucks"/>
    <n v="0"/>
    <e v="#DIV/0!"/>
    <x v="7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d v="2016-05-19T17:23:02"/>
    <b v="0"/>
    <n v="0"/>
    <b v="0"/>
    <s v="food/food trucks"/>
    <n v="0"/>
    <e v="#DIV/0!"/>
    <x v="7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d v="2014-06-02T05:08:50"/>
    <b v="0"/>
    <n v="25"/>
    <b v="0"/>
    <s v="food/food trucks"/>
    <n v="20.705000000000002"/>
    <n v="82.82"/>
    <x v="7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d v="2015-05-26T11:39:02"/>
    <b v="0"/>
    <n v="8"/>
    <b v="0"/>
    <s v="food/food trucks"/>
    <n v="19.139999999999997"/>
    <n v="358.875"/>
    <x v="7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d v="2014-08-12T17:38:15"/>
    <b v="0"/>
    <n v="16"/>
    <b v="0"/>
    <s v="food/food trucks"/>
    <n v="1.6316666666666666"/>
    <n v="61.1875"/>
    <x v="7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d v="2016-08-23T01:17:45"/>
    <b v="0"/>
    <n v="3"/>
    <b v="0"/>
    <s v="food/food trucks"/>
    <n v="5.6666666666666661"/>
    <n v="340"/>
    <x v="7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d v="2015-01-23T08:29:23"/>
    <b v="0"/>
    <n v="3"/>
    <b v="0"/>
    <s v="food/food trucks"/>
    <n v="0.16999999999999998"/>
    <n v="5.666666666666667"/>
    <x v="7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d v="2015-04-30T21:26:11"/>
    <b v="0"/>
    <n v="2"/>
    <b v="0"/>
    <s v="food/food trucks"/>
    <n v="0.4"/>
    <n v="50"/>
    <x v="7"/>
  </r>
  <r>
    <n v="1171"/>
    <x v="1171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d v="2014-10-26T19:18:47"/>
    <b v="0"/>
    <n v="1"/>
    <b v="0"/>
    <s v="food/food trucks"/>
    <n v="0.1"/>
    <n v="25"/>
    <x v="7"/>
  </r>
  <r>
    <n v="1172"/>
    <x v="1172"/>
    <s v="Bringing YOUR favorite dog recipes to the streets."/>
    <n v="9000"/>
    <n v="0"/>
    <x v="2"/>
    <x v="0"/>
    <s v="USD"/>
    <n v="1408551752"/>
    <d v="2014-08-20T16:22:32"/>
    <n v="1405959752"/>
    <d v="2014-07-21T16:22:32"/>
    <b v="0"/>
    <n v="0"/>
    <b v="0"/>
    <s v="food/food trucks"/>
    <n v="0"/>
    <e v="#DIV/0!"/>
    <x v="7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d v="2015-06-29T04:27:37"/>
    <b v="0"/>
    <n v="1"/>
    <b v="0"/>
    <s v="food/food trucks"/>
    <n v="2.4E-2"/>
    <n v="30"/>
    <x v="7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d v="2016-04-08T20:12:07"/>
    <b v="0"/>
    <n v="19"/>
    <b v="0"/>
    <s v="food/food trucks"/>
    <n v="5.9066666666666672"/>
    <n v="46.631578947368418"/>
    <x v="7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d v="2015-06-15T17:28:59"/>
    <b v="0"/>
    <n v="9"/>
    <b v="0"/>
    <s v="food/food trucks"/>
    <n v="2.9250000000000003"/>
    <n v="65"/>
    <x v="7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d v="2017-01-11T00:28:18"/>
    <b v="0"/>
    <n v="1"/>
    <b v="0"/>
    <s v="food/food trucks"/>
    <n v="5.7142857142857143E-3"/>
    <n v="10"/>
    <x v="7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d v="2014-09-15T15:51:36"/>
    <b v="0"/>
    <n v="0"/>
    <b v="0"/>
    <s v="food/food trucks"/>
    <n v="0"/>
    <e v="#DIV/0!"/>
    <x v="7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d v="2014-07-17T21:44:12"/>
    <b v="0"/>
    <n v="1"/>
    <b v="0"/>
    <s v="food/food trucks"/>
    <n v="6.6666666666666671E-3"/>
    <n v="5"/>
    <x v="7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d v="2015-09-28T17:17:07"/>
    <b v="0"/>
    <n v="5"/>
    <b v="0"/>
    <s v="food/food trucks"/>
    <n v="5.3333333333333339"/>
    <n v="640"/>
    <x v="7"/>
  </r>
  <r>
    <n v="1180"/>
    <x v="1180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d v="2014-05-22T19:21:54"/>
    <b v="0"/>
    <n v="85"/>
    <b v="0"/>
    <s v="food/food trucks"/>
    <n v="11.75"/>
    <n v="69.117647058823536"/>
    <x v="7"/>
  </r>
  <r>
    <n v="1181"/>
    <x v="1181"/>
    <s v="Bringing the best tacos to the streets of Chicago!"/>
    <n v="50000"/>
    <n v="4"/>
    <x v="2"/>
    <x v="0"/>
    <s v="USD"/>
    <n v="1425197321"/>
    <d v="2015-03-01T08:08:41"/>
    <n v="1422605321"/>
    <d v="2015-01-30T08:08:41"/>
    <b v="0"/>
    <n v="3"/>
    <b v="0"/>
    <s v="food/food trucks"/>
    <n v="8.0000000000000002E-3"/>
    <n v="1.3333333333333333"/>
    <x v="7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d v="2016-12-24T19:51:28"/>
    <b v="0"/>
    <n v="4"/>
    <b v="0"/>
    <s v="food/food trucks"/>
    <n v="4.2"/>
    <n v="10.5"/>
    <x v="7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d v="2016-10-13T20:40:23"/>
    <b v="0"/>
    <n v="3"/>
    <b v="0"/>
    <s v="food/food trucks"/>
    <n v="4"/>
    <n v="33.333333333333336"/>
    <x v="7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d v="2017-01-06T14:23:31"/>
    <b v="0"/>
    <n v="375"/>
    <b v="1"/>
    <s v="photography/photobooks"/>
    <n v="104.93636363636362"/>
    <n v="61.562666666666665"/>
    <x v="8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d v="2015-05-06T20:45:49"/>
    <b v="0"/>
    <n v="111"/>
    <b v="1"/>
    <s v="photography/photobooks"/>
    <n v="105.44"/>
    <n v="118.73873873873873"/>
    <x v="8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d v="2015-04-29T20:43:15"/>
    <b v="0"/>
    <n v="123"/>
    <b v="1"/>
    <s v="photography/photobooks"/>
    <n v="106.73333333333332"/>
    <n v="65.081300813008127"/>
    <x v="8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d v="2015-04-15T21:28:43"/>
    <b v="0"/>
    <n v="70"/>
    <b v="1"/>
    <s v="photography/photobooks"/>
    <n v="104.12571428571428"/>
    <n v="130.15714285714284"/>
    <x v="8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d v="2016-12-07T16:49:00"/>
    <b v="0"/>
    <n v="85"/>
    <b v="1"/>
    <s v="photography/photobooks"/>
    <n v="160.54999999999998"/>
    <n v="37.776470588235291"/>
    <x v="8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d v="2016-06-08T23:29:55"/>
    <b v="0"/>
    <n v="86"/>
    <b v="1"/>
    <s v="photography/photobooks"/>
    <n v="107.77777777777777"/>
    <n v="112.79069767441861"/>
    <x v="8"/>
  </r>
  <r>
    <n v="1190"/>
    <x v="1190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d v="2014-08-01T15:58:45"/>
    <b v="0"/>
    <n v="13"/>
    <b v="1"/>
    <s v="photography/photobooks"/>
    <n v="135"/>
    <n v="51.92307692307692"/>
    <x v="8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d v="2016-02-19T14:29:20"/>
    <b v="0"/>
    <n v="33"/>
    <b v="1"/>
    <s v="photography/photobooks"/>
    <n v="109.07407407407408"/>
    <n v="89.242424242424249"/>
    <x v="8"/>
  </r>
  <r>
    <n v="1192"/>
    <x v="1192"/>
    <s v="A macro landscape photography art book &amp; limited edition prints. A Make 100 project."/>
    <n v="100"/>
    <n v="290"/>
    <x v="0"/>
    <x v="1"/>
    <s v="GBP"/>
    <n v="1486814978"/>
    <d v="2017-02-11T12:09:38"/>
    <n v="1484222978"/>
    <d v="2017-01-12T12:09:38"/>
    <b v="0"/>
    <n v="15"/>
    <b v="1"/>
    <s v="photography/photobooks"/>
    <n v="290"/>
    <n v="19.333333333333332"/>
    <x v="8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d v="2016-02-09T18:37:33"/>
    <b v="0"/>
    <n v="273"/>
    <b v="1"/>
    <s v="photography/photobooks"/>
    <n v="103.95714285714286"/>
    <n v="79.967032967032964"/>
    <x v="8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d v="2015-03-09T11:42:59"/>
    <b v="0"/>
    <n v="714"/>
    <b v="1"/>
    <s v="photography/photobooks"/>
    <n v="322.24"/>
    <n v="56.414565826330531"/>
    <x v="8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d v="2015-10-21T08:20:53"/>
    <b v="0"/>
    <n v="170"/>
    <b v="1"/>
    <s v="photography/photobooks"/>
    <n v="135"/>
    <n v="79.411764705882348"/>
    <x v="8"/>
  </r>
  <r>
    <n v="1196"/>
    <x v="1196"/>
    <s v="A book of male nudes photographed on location in Ibiza over the last 4 years."/>
    <n v="14500"/>
    <n v="39137"/>
    <x v="0"/>
    <x v="1"/>
    <s v="GBP"/>
    <n v="1450467539"/>
    <d v="2015-12-18T19:38:59"/>
    <n v="1447875539"/>
    <d v="2015-11-18T19:38:59"/>
    <b v="0"/>
    <n v="512"/>
    <b v="1"/>
    <s v="photography/photobooks"/>
    <n v="269.91034482758624"/>
    <n v="76.439453125"/>
    <x v="8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d v="2016-05-13T15:57:14"/>
    <b v="0"/>
    <n v="314"/>
    <b v="1"/>
    <s v="photography/photobooks"/>
    <n v="253.29333333333332"/>
    <n v="121"/>
    <x v="8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d v="2015-11-25T14:51:26"/>
    <b v="0"/>
    <n v="167"/>
    <b v="1"/>
    <s v="photography/photobooks"/>
    <n v="260.59999999999997"/>
    <n v="54.616766467065865"/>
    <x v="8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d v="2015-06-06T18:30:00"/>
    <b v="0"/>
    <n v="9"/>
    <b v="1"/>
    <s v="photography/photobooks"/>
    <n v="101.31677953348381"/>
    <n v="299.22222222222223"/>
    <x v="8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d v="2015-03-26T11:27:36"/>
    <b v="0"/>
    <n v="103"/>
    <b v="1"/>
    <s v="photography/photobooks"/>
    <n v="125.60416666666667"/>
    <n v="58.533980582524272"/>
    <x v="8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d v="2016-06-15T14:34:06"/>
    <b v="0"/>
    <n v="111"/>
    <b v="1"/>
    <s v="photography/photobooks"/>
    <n v="102.43783333333334"/>
    <n v="55.371801801801809"/>
    <x v="8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d v="2015-05-28T06:55:54"/>
    <b v="0"/>
    <n v="271"/>
    <b v="1"/>
    <s v="photography/photobooks"/>
    <n v="199.244"/>
    <n v="183.80442804428046"/>
    <x v="8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d v="2015-05-01T14:45:27"/>
    <b v="0"/>
    <n v="101"/>
    <b v="1"/>
    <s v="photography/photobooks"/>
    <n v="102.45398773006136"/>
    <n v="165.34653465346534"/>
    <x v="8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d v="2015-10-20T17:57:13"/>
    <b v="0"/>
    <n v="57"/>
    <b v="1"/>
    <s v="photography/photobooks"/>
    <n v="102.94615384615385"/>
    <n v="234.78947368421052"/>
    <x v="8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d v="2015-05-14T12:09:11"/>
    <b v="0"/>
    <n v="62"/>
    <b v="1"/>
    <s v="photography/photobooks"/>
    <n v="100.86153846153847"/>
    <n v="211.48387096774192"/>
    <x v="8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d v="2017-02-06T18:37:33"/>
    <b v="0"/>
    <n v="32"/>
    <b v="1"/>
    <s v="photography/photobooks"/>
    <n v="114.99999999999999"/>
    <n v="32.34375"/>
    <x v="8"/>
  </r>
  <r>
    <n v="1207"/>
    <x v="1207"/>
    <s v="A humanistic photo book about ancestral &amp; post-modern Italy."/>
    <n v="16700"/>
    <n v="17396"/>
    <x v="0"/>
    <x v="13"/>
    <s v="EUR"/>
    <n v="1459418400"/>
    <d v="2016-03-31T10:00:00"/>
    <n v="1456827573"/>
    <d v="2016-03-01T10:19:33"/>
    <b v="0"/>
    <n v="141"/>
    <b v="1"/>
    <s v="photography/photobooks"/>
    <n v="104.16766467065868"/>
    <n v="123.37588652482269"/>
    <x v="8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d v="2016-02-23T17:01:04"/>
    <b v="0"/>
    <n v="75"/>
    <b v="1"/>
    <s v="photography/photobooks"/>
    <n v="155.29999999999998"/>
    <n v="207.06666666666666"/>
    <x v="8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d v="2017-01-26T20:18:25"/>
    <b v="0"/>
    <n v="46"/>
    <b v="1"/>
    <s v="photography/photobooks"/>
    <n v="106"/>
    <n v="138.2608695652174"/>
    <x v="8"/>
  </r>
  <r>
    <n v="1210"/>
    <x v="1210"/>
    <s v="En fotobok om livet i det enda andra GÃ¶teborg i vÃ¤rlden"/>
    <n v="20000"/>
    <n v="50863"/>
    <x v="0"/>
    <x v="11"/>
    <s v="SEK"/>
    <n v="1433106000"/>
    <d v="2015-05-31T21:00:00"/>
    <n v="1431124572"/>
    <d v="2015-05-08T22:36:12"/>
    <b v="0"/>
    <n v="103"/>
    <b v="1"/>
    <s v="photography/photobooks"/>
    <n v="254.31499999999997"/>
    <n v="493.81553398058253"/>
    <x v="8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d v="2016-05-25T20:47:41"/>
    <b v="0"/>
    <n v="6"/>
    <b v="1"/>
    <s v="photography/photobooks"/>
    <n v="101.1"/>
    <n v="168.5"/>
    <x v="8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d v="2015-11-10T22:48:15"/>
    <b v="0"/>
    <n v="83"/>
    <b v="1"/>
    <s v="photography/photobooks"/>
    <n v="129.04"/>
    <n v="38.867469879518069"/>
    <x v="8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d v="2016-12-27T18:08:20"/>
    <b v="0"/>
    <n v="108"/>
    <b v="1"/>
    <s v="photography/photobooks"/>
    <n v="102.23076923076924"/>
    <n v="61.527777777777779"/>
    <x v="8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d v="2015-04-10T20:10:05"/>
    <b v="0"/>
    <n v="25"/>
    <b v="1"/>
    <s v="photography/photobooks"/>
    <n v="131.80000000000001"/>
    <n v="105.44"/>
    <x v="8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d v="2014-04-30T22:09:16"/>
    <b v="0"/>
    <n v="549"/>
    <b v="1"/>
    <s v="photography/photobooks"/>
    <n v="786.0802000000001"/>
    <n v="71.592003642987251"/>
    <x v="8"/>
  </r>
  <r>
    <n v="1216"/>
    <x v="1216"/>
    <s v="A fine art photography book taking a new look at the art of bonsai."/>
    <n v="14000"/>
    <n v="20398"/>
    <x v="0"/>
    <x v="0"/>
    <s v="USD"/>
    <n v="1443826980"/>
    <d v="2015-10-02T23:03:00"/>
    <n v="1441032457"/>
    <d v="2015-08-31T14:47:37"/>
    <b v="0"/>
    <n v="222"/>
    <b v="1"/>
    <s v="photography/photobooks"/>
    <n v="145.70000000000002"/>
    <n v="91.882882882882882"/>
    <x v="8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d v="2016-06-14T19:25:40"/>
    <b v="0"/>
    <n v="183"/>
    <b v="1"/>
    <s v="photography/photobooks"/>
    <n v="102.60000000000001"/>
    <n v="148.57377049180329"/>
    <x v="8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d v="2015-10-01T15:53:20"/>
    <b v="0"/>
    <n v="89"/>
    <b v="1"/>
    <s v="photography/photobooks"/>
    <n v="172.27777777777777"/>
    <n v="174.2134831460674"/>
    <x v="8"/>
  </r>
  <r>
    <n v="1219"/>
    <x v="1219"/>
    <s v="The Box is a fine art book of Ron Amato's innovative and seductive photography project."/>
    <n v="16350"/>
    <n v="26024"/>
    <x v="0"/>
    <x v="0"/>
    <s v="USD"/>
    <n v="1476961513"/>
    <d v="2016-10-20T11:05:13"/>
    <n v="1474369513"/>
    <d v="2016-09-20T11:05:13"/>
    <b v="0"/>
    <n v="253"/>
    <b v="1"/>
    <s v="photography/photobooks"/>
    <n v="159.16819571865443"/>
    <n v="102.86166007905139"/>
    <x v="8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d v="2015-07-26T15:05:12"/>
    <b v="0"/>
    <n v="140"/>
    <b v="1"/>
    <s v="photography/photobooks"/>
    <n v="103.76666666666668"/>
    <n v="111.17857142857143"/>
    <x v="8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d v="2016-11-06T11:24:48"/>
    <b v="0"/>
    <n v="103"/>
    <b v="1"/>
    <s v="photography/photobooks"/>
    <n v="111.40954545454547"/>
    <n v="23.796213592233013"/>
    <x v="8"/>
  </r>
  <r>
    <n v="1222"/>
    <x v="1222"/>
    <s v="Project Pilgrim is my effort to work towards normalizing mental health."/>
    <n v="4000"/>
    <n v="11215"/>
    <x v="0"/>
    <x v="5"/>
    <s v="CAD"/>
    <n v="1459483200"/>
    <d v="2016-04-01T04:00:00"/>
    <n v="1456852647"/>
    <d v="2016-03-01T17:17:27"/>
    <b v="0"/>
    <n v="138"/>
    <b v="1"/>
    <s v="photography/photobooks"/>
    <n v="280.375"/>
    <n v="81.268115942028984"/>
    <x v="8"/>
  </r>
  <r>
    <n v="1223"/>
    <x v="1223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d v="2016-10-11T04:15:09"/>
    <b v="0"/>
    <n v="191"/>
    <b v="1"/>
    <s v="photography/photobooks"/>
    <n v="112.10606060606061"/>
    <n v="116.21465968586388"/>
    <x v="8"/>
  </r>
  <r>
    <n v="1224"/>
    <x v="1224"/>
    <s v="Modern Celtic influenced CD.  Help me finish what I started before the stroke."/>
    <n v="15000"/>
    <n v="1060"/>
    <x v="1"/>
    <x v="0"/>
    <s v="USD"/>
    <n v="1402060302"/>
    <d v="2014-06-06T13:11:42"/>
    <n v="1396876302"/>
    <d v="2014-04-07T13:11:42"/>
    <b v="0"/>
    <n v="18"/>
    <b v="0"/>
    <s v="music/world music"/>
    <n v="7.0666666666666673"/>
    <n v="58.888888888888886"/>
    <x v="4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d v="2013-08-23T21:44:38"/>
    <b v="0"/>
    <n v="3"/>
    <b v="0"/>
    <s v="music/world music"/>
    <n v="4.3999999999999995"/>
    <n v="44"/>
    <x v="4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d v="2014-03-17T20:59:41"/>
    <b v="0"/>
    <n v="40"/>
    <b v="0"/>
    <s v="music/world music"/>
    <n v="3.8739999999999997"/>
    <n v="48.424999999999997"/>
    <x v="4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d v="2014-07-07T22:03:36"/>
    <b v="0"/>
    <n v="0"/>
    <b v="0"/>
    <s v="music/world music"/>
    <n v="0"/>
    <e v="#DIV/0!"/>
    <x v="4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d v="2011-07-30T17:30:08"/>
    <b v="0"/>
    <n v="24"/>
    <b v="0"/>
    <s v="music/world music"/>
    <n v="29.299999999999997"/>
    <n v="61.041666666666664"/>
    <x v="4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d v="2012-03-17T11:02:07"/>
    <b v="0"/>
    <n v="1"/>
    <b v="0"/>
    <s v="music/world music"/>
    <n v="0.90909090909090906"/>
    <n v="25"/>
    <x v="4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d v="2011-01-25T23:20:30"/>
    <b v="0"/>
    <n v="0"/>
    <b v="0"/>
    <s v="music/world music"/>
    <n v="0"/>
    <e v="#DIV/0!"/>
    <x v="4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d v="2015-07-08T22:36:08"/>
    <b v="0"/>
    <n v="0"/>
    <b v="0"/>
    <s v="music/world music"/>
    <n v="0"/>
    <e v="#DIV/0!"/>
    <x v="4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d v="2013-08-20T20:21:10"/>
    <b v="0"/>
    <n v="1"/>
    <b v="0"/>
    <s v="music/world music"/>
    <n v="0.8"/>
    <n v="40"/>
    <x v="4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d v="2012-01-31T22:46:14"/>
    <b v="0"/>
    <n v="6"/>
    <b v="0"/>
    <s v="music/world music"/>
    <n v="11.600000000000001"/>
    <n v="19.333333333333332"/>
    <x v="4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d v="2015-01-03T18:55:42"/>
    <b v="0"/>
    <n v="0"/>
    <b v="0"/>
    <s v="music/world music"/>
    <n v="0"/>
    <e v="#DIV/0!"/>
    <x v="4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d v="2013-11-05T03:14:59"/>
    <b v="0"/>
    <n v="6"/>
    <b v="0"/>
    <s v="music/world music"/>
    <n v="2.7873639500929119"/>
    <n v="35"/>
    <x v="4"/>
  </r>
  <r>
    <n v="1236"/>
    <x v="1236"/>
    <s v="Raising money to give the musicians their due."/>
    <n v="2500"/>
    <n v="0"/>
    <x v="1"/>
    <x v="0"/>
    <s v="USD"/>
    <n v="1343491200"/>
    <d v="2012-07-28T16:00:00"/>
    <n v="1342801164"/>
    <d v="2012-07-20T16:19:24"/>
    <b v="0"/>
    <n v="0"/>
    <b v="0"/>
    <s v="music/world music"/>
    <n v="0"/>
    <e v="#DIV/0!"/>
    <x v="4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d v="2012-08-04T06:47:45"/>
    <b v="0"/>
    <n v="0"/>
    <b v="0"/>
    <s v="music/world music"/>
    <n v="0"/>
    <e v="#DIV/0!"/>
    <x v="4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d v="2011-07-07T14:38:56"/>
    <b v="0"/>
    <n v="3"/>
    <b v="0"/>
    <s v="music/world music"/>
    <n v="17.8"/>
    <n v="59.333333333333336"/>
    <x v="4"/>
  </r>
  <r>
    <n v="1239"/>
    <x v="1239"/>
    <s v="Please consider helping us with our new CD and Riverdance Tour"/>
    <n v="2500"/>
    <n v="0"/>
    <x v="1"/>
    <x v="0"/>
    <s v="USD"/>
    <n v="1325804767"/>
    <d v="2012-01-05T23:06:07"/>
    <n v="1323212767"/>
    <d v="2011-12-06T23:06:07"/>
    <b v="0"/>
    <n v="0"/>
    <b v="0"/>
    <s v="music/world music"/>
    <n v="0"/>
    <e v="#DIV/0!"/>
    <x v="4"/>
  </r>
  <r>
    <n v="1240"/>
    <x v="1240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d v="2013-05-15T00:57:37"/>
    <b v="0"/>
    <n v="8"/>
    <b v="0"/>
    <s v="music/world music"/>
    <n v="3.0124999999999997"/>
    <n v="30.125"/>
    <x v="4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d v="2014-10-11T20:06:20"/>
    <b v="0"/>
    <n v="34"/>
    <b v="0"/>
    <s v="music/world music"/>
    <n v="50.739999999999995"/>
    <n v="74.617647058823536"/>
    <x v="4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d v="2011-08-27T03:58:22"/>
    <b v="0"/>
    <n v="1"/>
    <b v="0"/>
    <s v="music/world music"/>
    <n v="0.54884742041712409"/>
    <n v="5"/>
    <x v="4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d v="2011-05-08T21:06:11"/>
    <b v="0"/>
    <n v="38"/>
    <b v="0"/>
    <s v="music/world music"/>
    <n v="14.091666666666667"/>
    <n v="44.5"/>
    <x v="4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d v="2013-03-22T19:48:43"/>
    <b v="1"/>
    <n v="45"/>
    <b v="1"/>
    <s v="music/rock"/>
    <n v="103.8"/>
    <n v="46.133333333333333"/>
    <x v="4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d v="2014-05-15T14:23:54"/>
    <b v="1"/>
    <n v="17"/>
    <b v="1"/>
    <s v="music/rock"/>
    <n v="120.24999999999999"/>
    <n v="141.47058823529412"/>
    <x v="4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d v="2011-10-22T01:02:29"/>
    <b v="1"/>
    <n v="31"/>
    <b v="1"/>
    <s v="music/rock"/>
    <n v="117"/>
    <n v="75.483870967741936"/>
    <x v="4"/>
  </r>
  <r>
    <n v="1247"/>
    <x v="1247"/>
    <s v="BRAIN DEAD is going to record their debut EP and they need your help, Bozos!"/>
    <n v="3500"/>
    <n v="4275"/>
    <x v="0"/>
    <x v="0"/>
    <s v="USD"/>
    <n v="1367823655"/>
    <d v="2013-05-06T07:00:55"/>
    <n v="1365231655"/>
    <d v="2013-04-06T07:00:55"/>
    <b v="1"/>
    <n v="50"/>
    <b v="1"/>
    <s v="music/rock"/>
    <n v="122.14285714285715"/>
    <n v="85.5"/>
    <x v="4"/>
  </r>
  <r>
    <n v="1248"/>
    <x v="1248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d v="2014-05-08T15:45:53"/>
    <b v="1"/>
    <n v="59"/>
    <b v="1"/>
    <s v="music/rock"/>
    <n v="151.63999999999999"/>
    <n v="64.254237288135599"/>
    <x v="4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d v="2012-06-07T17:46:51"/>
    <b v="1"/>
    <n v="81"/>
    <b v="1"/>
    <s v="music/rock"/>
    <n v="104.44"/>
    <n v="64.46913580246914"/>
    <x v="4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d v="2014-07-23T15:25:31"/>
    <b v="1"/>
    <n v="508"/>
    <b v="1"/>
    <s v="music/rock"/>
    <n v="200.15333333333331"/>
    <n v="118.2007874015748"/>
    <x v="4"/>
  </r>
  <r>
    <n v="1251"/>
    <x v="1251"/>
    <s v="A tour of europe with 3 memphis artist, Jack Oblivian, Harlan T Bobo and Shawn Cripps."/>
    <n v="6000"/>
    <n v="6108"/>
    <x v="0"/>
    <x v="0"/>
    <s v="USD"/>
    <n v="1316979167"/>
    <d v="2011-09-25T19:32:47"/>
    <n v="1311795167"/>
    <d v="2011-07-27T19:32:47"/>
    <b v="1"/>
    <n v="74"/>
    <b v="1"/>
    <s v="music/rock"/>
    <n v="101.8"/>
    <n v="82.540540540540547"/>
    <x v="4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d v="2013-09-26T23:42:49"/>
    <b v="1"/>
    <n v="141"/>
    <b v="1"/>
    <s v="music/rock"/>
    <n v="137.65714285714284"/>
    <n v="34.170212765957444"/>
    <x v="4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d v="2014-08-04T18:48:27"/>
    <b v="1"/>
    <n v="711"/>
    <b v="1"/>
    <s v="music/rock"/>
    <n v="303833.2"/>
    <n v="42.73322081575246"/>
    <x v="4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d v="2010-11-05T14:54:46"/>
    <b v="1"/>
    <n v="141"/>
    <b v="1"/>
    <s v="music/rock"/>
    <n v="198.85074626865671"/>
    <n v="94.489361702127653"/>
    <x v="4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d v="2013-11-01T20:17:32"/>
    <b v="1"/>
    <n v="109"/>
    <b v="1"/>
    <s v="music/rock"/>
    <n v="202.36666666666667"/>
    <n v="55.697247706422019"/>
    <x v="4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d v="2012-01-13T22:03:51"/>
    <b v="1"/>
    <n v="361"/>
    <b v="1"/>
    <s v="music/rock"/>
    <n v="117.96376666666666"/>
    <n v="98.030831024930734"/>
    <x v="4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d v="2011-02-13T02:03:10"/>
    <b v="1"/>
    <n v="176"/>
    <b v="1"/>
    <s v="music/rock"/>
    <n v="294.72727272727275"/>
    <n v="92.102272727272734"/>
    <x v="4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d v="2013-08-01T14:40:12"/>
    <b v="1"/>
    <n v="670"/>
    <b v="1"/>
    <s v="music/rock"/>
    <n v="213.14633333333336"/>
    <n v="38.175462686567165"/>
    <x v="4"/>
  </r>
  <r>
    <n v="1259"/>
    <x v="1259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d v="2014-05-07T23:17:44"/>
    <b v="1"/>
    <n v="96"/>
    <b v="1"/>
    <s v="music/rock"/>
    <n v="104.24"/>
    <n v="27.145833333333332"/>
    <x v="4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d v="2014-01-27T20:13:40"/>
    <b v="1"/>
    <n v="74"/>
    <b v="1"/>
    <s v="music/rock"/>
    <n v="113.66666666666667"/>
    <n v="50.689189189189186"/>
    <x v="4"/>
  </r>
  <r>
    <n v="1261"/>
    <x v="1261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d v="2013-12-30T08:13:47"/>
    <b v="1"/>
    <n v="52"/>
    <b v="1"/>
    <s v="music/rock"/>
    <n v="101.25"/>
    <n v="38.942307692307693"/>
    <x v="4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d v="2014-01-17T18:18:12"/>
    <b v="1"/>
    <n v="105"/>
    <b v="1"/>
    <s v="music/rock"/>
    <n v="125.41538461538462"/>
    <n v="77.638095238095232"/>
    <x v="4"/>
  </r>
  <r>
    <n v="1263"/>
    <x v="1263"/>
    <s v="A fresh batch of chaos from Toledo, Ohio's reggae-rockers, Tropic Bombs!"/>
    <n v="1500"/>
    <n v="1785"/>
    <x v="0"/>
    <x v="0"/>
    <s v="USD"/>
    <n v="1396054800"/>
    <d v="2014-03-29T01:00:00"/>
    <n v="1393034470"/>
    <d v="2014-02-22T02:01:10"/>
    <b v="1"/>
    <n v="41"/>
    <b v="1"/>
    <s v="music/rock"/>
    <n v="119"/>
    <n v="43.536585365853661"/>
    <x v="4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d v="2013-09-30T15:54:43"/>
    <b v="1"/>
    <n v="34"/>
    <b v="1"/>
    <s v="music/rock"/>
    <n v="166.46153846153845"/>
    <n v="31.823529411764707"/>
    <x v="4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d v="2010-10-14T15:43:35"/>
    <b v="1"/>
    <n v="66"/>
    <b v="1"/>
    <s v="music/rock"/>
    <n v="119.14771428571429"/>
    <n v="63.184393939393942"/>
    <x v="4"/>
  </r>
  <r>
    <n v="1266"/>
    <x v="1266"/>
    <s v="We are looking to record our first EP produced by Aaron Harris (ISIS/Palms) at Studio West."/>
    <n v="9500"/>
    <n v="9545"/>
    <x v="0"/>
    <x v="0"/>
    <s v="USD"/>
    <n v="1389474145"/>
    <d v="2014-01-11T21:02:25"/>
    <n v="1386882145"/>
    <d v="2013-12-12T21:02:25"/>
    <b v="1"/>
    <n v="50"/>
    <b v="1"/>
    <s v="music/rock"/>
    <n v="100.47368421052632"/>
    <n v="190.9"/>
    <x v="4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d v="2013-06-24T14:02:38"/>
    <b v="1"/>
    <n v="159"/>
    <b v="1"/>
    <s v="music/rock"/>
    <n v="101.8"/>
    <n v="140.85534591194968"/>
    <x v="4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d v="2013-08-21T20:17:27"/>
    <b v="1"/>
    <n v="182"/>
    <b v="1"/>
    <s v="music/rock"/>
    <n v="116.66666666666667"/>
    <n v="76.92307692307692"/>
    <x v="4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d v="2016-03-16T19:45:12"/>
    <b v="1"/>
    <n v="206"/>
    <b v="1"/>
    <s v="music/rock"/>
    <n v="108.64893617021276"/>
    <n v="99.15533980582525"/>
    <x v="4"/>
  </r>
  <r>
    <n v="1270"/>
    <x v="1270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d v="2012-01-25T20:34:02"/>
    <b v="1"/>
    <n v="169"/>
    <b v="1"/>
    <s v="music/rock"/>
    <n v="114.72"/>
    <n v="67.881656804733723"/>
    <x v="4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d v="2013-10-14T16:24:19"/>
    <b v="1"/>
    <n v="31"/>
    <b v="1"/>
    <s v="music/rock"/>
    <n v="101.8"/>
    <n v="246.29032258064515"/>
    <x v="4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d v="2010-04-06T17:52:59"/>
    <b v="1"/>
    <n v="28"/>
    <b v="1"/>
    <s v="music/rock"/>
    <n v="106"/>
    <n v="189.28571428571428"/>
    <x v="4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d v="2014-08-01T17:31:31"/>
    <b v="1"/>
    <n v="54"/>
    <b v="1"/>
    <s v="music/rock"/>
    <n v="103.49999999999999"/>
    <n v="76.666666666666671"/>
    <x v="4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d v="2012-07-26T16:33:45"/>
    <b v="1"/>
    <n v="467"/>
    <b v="1"/>
    <s v="music/rock"/>
    <n v="154.97535999999999"/>
    <n v="82.963254817987149"/>
    <x v="4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d v="2013-07-03T20:49:47"/>
    <b v="1"/>
    <n v="389"/>
    <b v="1"/>
    <s v="music/rock"/>
    <n v="162.14066666666668"/>
    <n v="62.522107969151669"/>
    <x v="4"/>
  </r>
  <r>
    <n v="1276"/>
    <x v="1276"/>
    <s v="Sponsor this Brooklyn punk band's debut seven-inch, MR. DREAM GOES TO JAIL."/>
    <n v="3000"/>
    <n v="3132.63"/>
    <x v="0"/>
    <x v="0"/>
    <s v="USD"/>
    <n v="1251777600"/>
    <d v="2009-09-01T04:00:00"/>
    <n v="1247504047"/>
    <d v="2009-07-13T16:54:07"/>
    <b v="1"/>
    <n v="68"/>
    <b v="1"/>
    <s v="music/rock"/>
    <n v="104.42100000000001"/>
    <n v="46.06808823529412"/>
    <x v="4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d v="2012-07-31T13:29:07"/>
    <b v="1"/>
    <n v="413"/>
    <b v="1"/>
    <s v="music/rock"/>
    <n v="106.12433333333333"/>
    <n v="38.543946731234868"/>
    <x v="4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d v="2014-05-27T13:19:26"/>
    <b v="1"/>
    <n v="190"/>
    <b v="1"/>
    <s v="music/rock"/>
    <n v="154.93846153846152"/>
    <n v="53.005263157894738"/>
    <x v="4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d v="2014-02-12T02:22:50"/>
    <b v="1"/>
    <n v="189"/>
    <b v="1"/>
    <s v="music/rock"/>
    <n v="110.77157238734421"/>
    <n v="73.355396825396824"/>
    <x v="4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d v="2010-12-01T18:10:54"/>
    <b v="1"/>
    <n v="130"/>
    <b v="1"/>
    <s v="music/rock"/>
    <n v="110.91186666666665"/>
    <n v="127.97523076923076"/>
    <x v="4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d v="2013-07-08T17:50:36"/>
    <b v="1"/>
    <n v="74"/>
    <b v="1"/>
    <s v="music/rock"/>
    <n v="110.71428571428572"/>
    <n v="104.72972972972973"/>
    <x v="4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d v="2013-11-08T11:24:15"/>
    <b v="1"/>
    <n v="274"/>
    <b v="1"/>
    <s v="music/rock"/>
    <n v="123.61333333333333"/>
    <n v="67.671532846715323"/>
    <x v="4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d v="2013-02-15T17:13:09"/>
    <b v="1"/>
    <n v="22"/>
    <b v="1"/>
    <s v="music/rock"/>
    <n v="211.05"/>
    <n v="95.931818181818187"/>
    <x v="4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d v="2016-12-08T05:38:02"/>
    <b v="0"/>
    <n v="31"/>
    <b v="1"/>
    <s v="theater/plays"/>
    <n v="101"/>
    <n v="65.161290322580641"/>
    <x v="1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d v="2015-06-05T13:59:35"/>
    <b v="0"/>
    <n v="63"/>
    <b v="1"/>
    <s v="theater/plays"/>
    <n v="101.64999999999999"/>
    <n v="32.269841269841272"/>
    <x v="1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d v="2015-02-04T09:13:47"/>
    <b v="0"/>
    <n v="20"/>
    <b v="1"/>
    <s v="theater/plays"/>
    <n v="108.33333333333333"/>
    <n v="81.25"/>
    <x v="1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d v="2015-04-13T14:54:16"/>
    <b v="0"/>
    <n v="25"/>
    <b v="1"/>
    <s v="theater/plays"/>
    <n v="242"/>
    <n v="24.2"/>
    <x v="1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d v="2016-07-10T03:42:43"/>
    <b v="0"/>
    <n v="61"/>
    <b v="1"/>
    <s v="theater/plays"/>
    <n v="100.44999999999999"/>
    <n v="65.868852459016395"/>
    <x v="1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d v="2016-12-05T03:14:05"/>
    <b v="0"/>
    <n v="52"/>
    <b v="1"/>
    <s v="theater/plays"/>
    <n v="125.06666666666666"/>
    <n v="36.07692307692308"/>
    <x v="1"/>
  </r>
  <r>
    <n v="1290"/>
    <x v="1290"/>
    <s v="Sometimes your Heart has to STOP for your Life to START."/>
    <n v="3500"/>
    <n v="3800"/>
    <x v="0"/>
    <x v="0"/>
    <s v="USD"/>
    <n v="1429772340"/>
    <d v="2015-04-23T06:59:00"/>
    <n v="1427121931"/>
    <d v="2015-03-23T14:45:31"/>
    <b v="0"/>
    <n v="86"/>
    <b v="1"/>
    <s v="theater/plays"/>
    <n v="108.57142857142857"/>
    <n v="44.186046511627907"/>
    <x v="1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d v="2015-03-01T15:39:51"/>
    <b v="0"/>
    <n v="42"/>
    <b v="1"/>
    <s v="theater/plays"/>
    <n v="145.70000000000002"/>
    <n v="104.07142857142857"/>
    <x v="1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d v="2015-09-09T18:20:28"/>
    <b v="0"/>
    <n v="52"/>
    <b v="1"/>
    <s v="theater/plays"/>
    <n v="110.00000000000001"/>
    <n v="35.96153846153846"/>
    <x v="1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d v="2015-10-15T16:49:31"/>
    <b v="0"/>
    <n v="120"/>
    <b v="1"/>
    <s v="theater/plays"/>
    <n v="102.23333333333333"/>
    <n v="127.79166666666667"/>
    <x v="1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d v="2015-10-01T10:53:17"/>
    <b v="0"/>
    <n v="22"/>
    <b v="1"/>
    <s v="theater/plays"/>
    <n v="122"/>
    <n v="27.727272727272727"/>
    <x v="1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d v="2015-06-29T13:44:57"/>
    <b v="0"/>
    <n v="64"/>
    <b v="1"/>
    <s v="theater/plays"/>
    <n v="101.96000000000001"/>
    <n v="39.828125"/>
    <x v="1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d v="2016-02-23T01:12:53"/>
    <b v="0"/>
    <n v="23"/>
    <b v="1"/>
    <s v="theater/plays"/>
    <n v="141.1764705882353"/>
    <n v="52.173913043478258"/>
    <x v="1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d v="2016-04-01T17:55:58"/>
    <b v="0"/>
    <n v="238"/>
    <b v="1"/>
    <s v="theater/plays"/>
    <n v="109.52500000000001"/>
    <n v="92.037815126050418"/>
    <x v="1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d v="2016-03-29T16:20:32"/>
    <b v="0"/>
    <n v="33"/>
    <b v="1"/>
    <s v="theater/plays"/>
    <n v="104.65"/>
    <n v="63.424242424242422"/>
    <x v="1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d v="2015-06-14T19:32:39"/>
    <b v="0"/>
    <n v="32"/>
    <b v="1"/>
    <s v="theater/plays"/>
    <n v="124"/>
    <n v="135.625"/>
    <x v="1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d v="2016-04-23T16:12:18"/>
    <b v="0"/>
    <n v="24"/>
    <b v="1"/>
    <s v="theater/plays"/>
    <n v="135"/>
    <n v="168.75"/>
    <x v="1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d v="2015-07-10T17:59:38"/>
    <b v="0"/>
    <n v="29"/>
    <b v="1"/>
    <s v="theater/plays"/>
    <n v="102.75000000000001"/>
    <n v="70.862068965517238"/>
    <x v="1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d v="2016-11-01T01:23:31"/>
    <b v="0"/>
    <n v="50"/>
    <b v="1"/>
    <s v="theater/plays"/>
    <n v="100"/>
    <n v="50"/>
    <x v="1"/>
  </r>
  <r>
    <n v="1303"/>
    <x v="1303"/>
    <s v="Groundbreaking queer theatre."/>
    <n v="3500"/>
    <n v="4559.13"/>
    <x v="0"/>
    <x v="1"/>
    <s v="GBP"/>
    <n v="1469962800"/>
    <d v="2016-07-31T11:00:00"/>
    <n v="1468578920"/>
    <d v="2016-07-15T10:35:20"/>
    <b v="0"/>
    <n v="108"/>
    <b v="1"/>
    <s v="theater/plays"/>
    <n v="130.26085714285716"/>
    <n v="42.214166666666671"/>
    <x v="1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d v="2017-01-12T04:40:05"/>
    <b v="0"/>
    <n v="104"/>
    <b v="0"/>
    <s v="technology/wearables"/>
    <n v="39.627499999999998"/>
    <n v="152.41346153846155"/>
    <x v="2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d v="2016-06-22T15:58:28"/>
    <b v="0"/>
    <n v="86"/>
    <b v="0"/>
    <s v="technology/wearables"/>
    <n v="25.976666666666663"/>
    <n v="90.616279069767444"/>
    <x v="2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d v="2014-11-04T10:58:54"/>
    <b v="0"/>
    <n v="356"/>
    <b v="0"/>
    <s v="technology/wearables"/>
    <n v="65.24636363636364"/>
    <n v="201.60393258426967"/>
    <x v="2"/>
  </r>
  <r>
    <n v="1307"/>
    <x v="1307"/>
    <s v="Get VR to Everyone with Mailable, Ready to Use Viewers"/>
    <n v="50000"/>
    <n v="5757"/>
    <x v="1"/>
    <x v="0"/>
    <s v="USD"/>
    <n v="1455710679"/>
    <d v="2016-02-17T12:04:39"/>
    <n v="1453118679"/>
    <d v="2016-01-18T12:04:39"/>
    <b v="0"/>
    <n v="45"/>
    <b v="0"/>
    <s v="technology/wearables"/>
    <n v="11.514000000000001"/>
    <n v="127.93333333333334"/>
    <x v="2"/>
  </r>
  <r>
    <n v="1308"/>
    <x v="1308"/>
    <s v="Boost Band, a wristband that charges any device"/>
    <n v="10000"/>
    <n v="1136"/>
    <x v="1"/>
    <x v="0"/>
    <s v="USD"/>
    <n v="1475937812"/>
    <d v="2016-10-08T14:43:32"/>
    <n v="1472481812"/>
    <d v="2016-08-29T14:43:32"/>
    <b v="0"/>
    <n v="38"/>
    <b v="0"/>
    <s v="technology/wearables"/>
    <n v="11.360000000000001"/>
    <n v="29.894736842105264"/>
    <x v="2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d v="2015-09-10T21:11:08"/>
    <b v="0"/>
    <n v="35"/>
    <b v="0"/>
    <s v="technology/wearables"/>
    <n v="111.99130434782609"/>
    <n v="367.97142857142859"/>
    <x v="2"/>
  </r>
  <r>
    <n v="1310"/>
    <x v="1310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d v="2016-07-05T16:00:50"/>
    <b v="0"/>
    <n v="24"/>
    <b v="0"/>
    <s v="technology/wearables"/>
    <n v="15.5"/>
    <n v="129.16666666666666"/>
    <x v="2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d v="2016-10-26T19:15:19"/>
    <b v="0"/>
    <n v="100"/>
    <b v="0"/>
    <s v="technology/wearables"/>
    <n v="32.027999999999999"/>
    <n v="800.7"/>
    <x v="2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d v="2015-03-19T16:52:02"/>
    <b v="0"/>
    <n v="1"/>
    <b v="0"/>
    <s v="technology/wearables"/>
    <n v="0.60869565217391308"/>
    <n v="28"/>
    <x v="2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d v="2016-02-02T17:01:54"/>
    <b v="0"/>
    <n v="122"/>
    <b v="0"/>
    <s v="technology/wearables"/>
    <n v="31.114999999999998"/>
    <n v="102.01639344262296"/>
    <x v="2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d v="2016-08-22T16:04:20"/>
    <b v="0"/>
    <n v="11"/>
    <b v="0"/>
    <s v="technology/wearables"/>
    <n v="1.1266666666666667"/>
    <n v="184.36363636363637"/>
    <x v="2"/>
  </r>
  <r>
    <n v="1315"/>
    <x v="1315"/>
    <s v="Zoom will happen - THANK YOU! Received outside funding due amazing early success!"/>
    <n v="100000"/>
    <n v="40404"/>
    <x v="1"/>
    <x v="0"/>
    <s v="USD"/>
    <n v="1446771600"/>
    <d v="2015-11-06T01:00:00"/>
    <n v="1443700648"/>
    <d v="2015-10-01T11:57:28"/>
    <b v="0"/>
    <n v="248"/>
    <b v="0"/>
    <s v="technology/wearables"/>
    <n v="40.404000000000003"/>
    <n v="162.91935483870967"/>
    <x v="2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d v="2016-01-24T23:05:09"/>
    <b v="0"/>
    <n v="1"/>
    <b v="0"/>
    <s v="technology/wearables"/>
    <n v="1.3333333333333333E-3"/>
    <n v="1"/>
    <x v="2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d v="2016-05-30T05:39:06"/>
    <b v="0"/>
    <n v="19"/>
    <b v="0"/>
    <s v="technology/wearables"/>
    <n v="5.7334999999999994"/>
    <n v="603.52631578947364"/>
    <x v="2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d v="2014-12-12T01:02:52"/>
    <b v="0"/>
    <n v="135"/>
    <b v="0"/>
    <s v="technology/wearables"/>
    <n v="15.324999999999999"/>
    <n v="45.407407407407405"/>
    <x v="2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d v="2014-06-26T19:29:25"/>
    <b v="0"/>
    <n v="9"/>
    <b v="0"/>
    <s v="technology/wearables"/>
    <n v="15.103448275862069"/>
    <n v="97.333333333333329"/>
    <x v="2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d v="2016-12-01T16:34:06"/>
    <b v="0"/>
    <n v="3"/>
    <b v="0"/>
    <s v="technology/wearables"/>
    <n v="0.503"/>
    <n v="167.66666666666666"/>
    <x v="2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d v="2016-11-23T17:58:57"/>
    <b v="0"/>
    <n v="7"/>
    <b v="0"/>
    <s v="technology/wearables"/>
    <n v="1.3028138528138529"/>
    <n v="859.85714285714289"/>
    <x v="2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d v="2015-04-21T15:45:25"/>
    <b v="0"/>
    <n v="4"/>
    <b v="0"/>
    <s v="technology/wearables"/>
    <n v="0.30285714285714288"/>
    <n v="26.5"/>
    <x v="2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d v="2016-03-22T16:45:46"/>
    <b v="0"/>
    <n v="44"/>
    <b v="0"/>
    <s v="technology/wearables"/>
    <n v="8.8800000000000008"/>
    <n v="30.272727272727273"/>
    <x v="2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d v="2016-09-13T15:12:32"/>
    <b v="0"/>
    <n v="90"/>
    <b v="0"/>
    <s v="technology/wearables"/>
    <n v="9.84"/>
    <n v="54.666666666666664"/>
    <x v="2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d v="2016-11-30T02:03:55"/>
    <b v="0"/>
    <n v="8"/>
    <b v="0"/>
    <s v="technology/wearables"/>
    <n v="2.4299999999999997"/>
    <n v="60.75"/>
    <x v="2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d v="2014-12-01T19:00:28"/>
    <b v="0"/>
    <n v="11"/>
    <b v="0"/>
    <s v="technology/wearables"/>
    <n v="1.1299999999999999"/>
    <n v="102.72727272727273"/>
    <x v="2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d v="2015-04-29T16:17:15"/>
    <b v="0"/>
    <n v="41"/>
    <b v="0"/>
    <s v="technology/wearables"/>
    <n v="3.5520833333333335"/>
    <n v="41.585365853658537"/>
    <x v="2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d v="2016-08-30T15:25:34"/>
    <b v="0"/>
    <n v="15"/>
    <b v="0"/>
    <s v="technology/wearables"/>
    <n v="2.3306666666666667"/>
    <n v="116.53333333333333"/>
    <x v="2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d v="2014-10-23T05:19:05"/>
    <b v="0"/>
    <n v="9"/>
    <b v="0"/>
    <s v="technology/wearables"/>
    <n v="0.81600000000000006"/>
    <n v="45.333333333333336"/>
    <x v="2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d v="2016-06-01T06:38:29"/>
    <b v="0"/>
    <n v="50"/>
    <b v="0"/>
    <s v="technology/wearables"/>
    <n v="22.494285714285713"/>
    <n v="157.46"/>
    <x v="2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d v="2016-07-18T12:05:54"/>
    <b v="0"/>
    <n v="34"/>
    <b v="0"/>
    <s v="technology/wearables"/>
    <n v="1.3668"/>
    <n v="100.5"/>
    <x v="2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d v="2016-12-28T01:26:48"/>
    <b v="0"/>
    <n v="0"/>
    <b v="0"/>
    <s v="technology/wearables"/>
    <n v="0"/>
    <e v="#DIV/0!"/>
    <x v="2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d v="2014-06-16T02:33:45"/>
    <b v="0"/>
    <n v="0"/>
    <b v="0"/>
    <s v="technology/wearables"/>
    <n v="0"/>
    <e v="#DIV/0!"/>
    <x v="2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d v="2016-02-10T18:34:47"/>
    <b v="0"/>
    <n v="276"/>
    <b v="0"/>
    <s v="technology/wearables"/>
    <n v="10.754135338345865"/>
    <n v="51.822463768115945"/>
    <x v="2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d v="2015-11-05T22:28:22"/>
    <b v="0"/>
    <n v="16"/>
    <b v="0"/>
    <s v="technology/wearables"/>
    <n v="19.759999999999998"/>
    <n v="308.75"/>
    <x v="2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d v="2014-11-12T20:43:48"/>
    <b v="0"/>
    <n v="224"/>
    <b v="0"/>
    <s v="technology/wearables"/>
    <n v="84.946999999999989"/>
    <n v="379.22767857142856"/>
    <x v="2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d v="2017-02-01T13:51:19"/>
    <b v="0"/>
    <n v="140"/>
    <b v="0"/>
    <s v="technology/wearables"/>
    <n v="49.381999999999998"/>
    <n v="176.36428571428573"/>
    <x v="2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d v="2015-07-03T19:17:13"/>
    <b v="0"/>
    <n v="15"/>
    <b v="0"/>
    <s v="technology/wearables"/>
    <n v="3.3033333333333332"/>
    <n v="66.066666666666663"/>
    <x v="2"/>
  </r>
  <r>
    <n v="1339"/>
    <x v="1339"/>
    <s v="World's Smallest customizable Phone &amp; GPS Watch for kids !"/>
    <n v="50000"/>
    <n v="3317"/>
    <x v="1"/>
    <x v="0"/>
    <s v="USD"/>
    <n v="1418056315"/>
    <d v="2014-12-08T16:31:55"/>
    <n v="1414164715"/>
    <d v="2014-10-24T15:31:55"/>
    <b v="0"/>
    <n v="37"/>
    <b v="0"/>
    <s v="technology/wearables"/>
    <n v="6.6339999999999995"/>
    <n v="89.648648648648646"/>
    <x v="2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d v="2014-07-16T14:17:33"/>
    <b v="0"/>
    <n v="0"/>
    <b v="0"/>
    <s v="technology/wearables"/>
    <n v="0"/>
    <e v="#DIV/0!"/>
    <x v="2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d v="2016-08-30T14:58:37"/>
    <b v="0"/>
    <n v="46"/>
    <b v="0"/>
    <s v="technology/wearables"/>
    <n v="70.36"/>
    <n v="382.39130434782606"/>
    <x v="2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d v="2015-06-17T19:35:39"/>
    <b v="0"/>
    <n v="1"/>
    <b v="0"/>
    <s v="technology/wearables"/>
    <n v="0.2"/>
    <n v="100"/>
    <x v="2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d v="2016-06-21T12:38:03"/>
    <b v="0"/>
    <n v="323"/>
    <b v="0"/>
    <s v="technology/wearables"/>
    <n v="102.298"/>
    <n v="158.35603715170279"/>
    <x v="2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d v="2016-06-01T18:57:19"/>
    <b v="0"/>
    <n v="139"/>
    <b v="1"/>
    <s v="publishing/nonfiction"/>
    <n v="377.73333333333335"/>
    <n v="40.762589928057551"/>
    <x v="3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d v="2014-06-09T19:32:39"/>
    <b v="0"/>
    <n v="7"/>
    <b v="1"/>
    <s v="publishing/nonfiction"/>
    <n v="125"/>
    <n v="53.571428571428569"/>
    <x v="3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d v="2013-05-28T01:49:11"/>
    <b v="0"/>
    <n v="149"/>
    <b v="1"/>
    <s v="publishing/nonfiction"/>
    <n v="147.32653061224491"/>
    <n v="48.449664429530202"/>
    <x v="3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d v="2015-02-05T15:18:45"/>
    <b v="0"/>
    <n v="31"/>
    <b v="1"/>
    <s v="publishing/nonfiction"/>
    <n v="102.2"/>
    <n v="82.41935483870968"/>
    <x v="3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d v="2014-11-20T12:08:53"/>
    <b v="0"/>
    <n v="26"/>
    <b v="1"/>
    <s v="publishing/nonfiction"/>
    <n v="101.8723404255319"/>
    <n v="230.19230769230768"/>
    <x v="3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d v="2015-11-09T07:58:55"/>
    <b v="0"/>
    <n v="172"/>
    <b v="1"/>
    <s v="publishing/nonfiction"/>
    <n v="204.2"/>
    <n v="59.360465116279073"/>
    <x v="3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d v="2015-11-26T00:18:54"/>
    <b v="0"/>
    <n v="78"/>
    <b v="1"/>
    <s v="publishing/nonfiction"/>
    <n v="104.05"/>
    <n v="66.698717948717942"/>
    <x v="3"/>
  </r>
  <r>
    <n v="1351"/>
    <x v="1351"/>
    <s v="Discover your purpose, live a more fulfilling life, leave a positive footprint on society."/>
    <n v="20000"/>
    <n v="20253"/>
    <x v="0"/>
    <x v="0"/>
    <s v="USD"/>
    <n v="1455299144"/>
    <d v="2016-02-12T17:45:44"/>
    <n v="1452707144"/>
    <d v="2016-01-13T17:45:44"/>
    <b v="0"/>
    <n v="120"/>
    <b v="1"/>
    <s v="publishing/nonfiction"/>
    <n v="101.265"/>
    <n v="168.77500000000001"/>
    <x v="3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d v="2015-07-15T13:52:46"/>
    <b v="0"/>
    <n v="227"/>
    <b v="1"/>
    <s v="publishing/nonfiction"/>
    <n v="136.13999999999999"/>
    <n v="59.973568281938327"/>
    <x v="3"/>
  </r>
  <r>
    <n v="1353"/>
    <x v="1353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d v="2013-02-04T02:49:48"/>
    <b v="0"/>
    <n v="42"/>
    <b v="1"/>
    <s v="publishing/nonfiction"/>
    <n v="133.6"/>
    <n v="31.80952380952381"/>
    <x v="3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d v="2016-05-12T19:22:59"/>
    <b v="0"/>
    <n v="64"/>
    <b v="1"/>
    <s v="publishing/nonfiction"/>
    <n v="130.25"/>
    <n v="24.421875"/>
    <x v="3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d v="2012-10-31T06:06:45"/>
    <b v="0"/>
    <n v="121"/>
    <b v="1"/>
    <s v="publishing/nonfiction"/>
    <n v="122.67999999999999"/>
    <n v="25.347107438016529"/>
    <x v="3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d v="2013-06-05T00:56:00"/>
    <b v="0"/>
    <n v="87"/>
    <b v="1"/>
    <s v="publishing/nonfiction"/>
    <n v="182.81058823529412"/>
    <n v="71.443218390804603"/>
    <x v="3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d v="2013-01-30T23:05:37"/>
    <b v="0"/>
    <n v="65"/>
    <b v="1"/>
    <s v="publishing/nonfiction"/>
    <n v="125.29999999999998"/>
    <n v="38.553846153846152"/>
    <x v="3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d v="2011-05-26T13:42:03"/>
    <b v="0"/>
    <n v="49"/>
    <b v="1"/>
    <s v="publishing/nonfiction"/>
    <n v="111.66666666666667"/>
    <n v="68.367346938775512"/>
    <x v="3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d v="2011-05-05T19:33:10"/>
    <b v="0"/>
    <n v="19"/>
    <b v="1"/>
    <s v="publishing/nonfiction"/>
    <n v="115.75757575757575"/>
    <n v="40.210526315789473"/>
    <x v="3"/>
  </r>
  <r>
    <n v="1360"/>
    <x v="1360"/>
    <s v="So Bad, It's Good! is a guide to finding the best films for your bad movie night."/>
    <n v="1500"/>
    <n v="2598"/>
    <x v="0"/>
    <x v="0"/>
    <s v="USD"/>
    <n v="1343943420"/>
    <d v="2012-08-02T21:37:00"/>
    <n v="1341524220"/>
    <d v="2012-07-05T21:37:00"/>
    <b v="0"/>
    <n v="81"/>
    <b v="1"/>
    <s v="publishing/nonfiction"/>
    <n v="173.2"/>
    <n v="32.074074074074076"/>
    <x v="3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d v="2014-05-22T17:12:52"/>
    <b v="0"/>
    <n v="264"/>
    <b v="1"/>
    <s v="publishing/nonfiction"/>
    <n v="125.98333333333333"/>
    <n v="28.632575757575758"/>
    <x v="3"/>
  </r>
  <r>
    <n v="1362"/>
    <x v="1362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d v="2013-07-09T22:25:31"/>
    <b v="0"/>
    <n v="25"/>
    <b v="1"/>
    <s v="publishing/nonfiction"/>
    <n v="109.1"/>
    <n v="43.64"/>
    <x v="3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d v="2016-01-27T20:15:27"/>
    <b v="0"/>
    <n v="5"/>
    <b v="1"/>
    <s v="publishing/nonfiction"/>
    <n v="100"/>
    <n v="40"/>
    <x v="3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d v="2014-11-08T16:41:46"/>
    <b v="0"/>
    <n v="144"/>
    <b v="1"/>
    <s v="music/rock"/>
    <n v="118.64285714285714"/>
    <n v="346.04166666666669"/>
    <x v="4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d v="2015-02-14T17:35:52"/>
    <b v="0"/>
    <n v="92"/>
    <b v="1"/>
    <s v="music/rock"/>
    <n v="100.26666666666667"/>
    <n v="81.739130434782609"/>
    <x v="4"/>
  </r>
  <r>
    <n v="1366"/>
    <x v="1366"/>
    <s v="A musical memorial for Alexi Petersen."/>
    <n v="7500"/>
    <n v="9486.69"/>
    <x v="0"/>
    <x v="0"/>
    <s v="USD"/>
    <n v="1417049663"/>
    <d v="2014-11-27T00:54:23"/>
    <n v="1413158063"/>
    <d v="2014-10-12T23:54:23"/>
    <b v="0"/>
    <n v="147"/>
    <b v="1"/>
    <s v="music/rock"/>
    <n v="126.48920000000001"/>
    <n v="64.535306122448986"/>
    <x v="4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d v="2015-10-15T00:04:10"/>
    <b v="0"/>
    <n v="90"/>
    <b v="1"/>
    <s v="music/rock"/>
    <n v="114.26"/>
    <n v="63.477777777777774"/>
    <x v="4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d v="2015-05-22T04:34:54"/>
    <b v="0"/>
    <n v="87"/>
    <b v="1"/>
    <s v="music/rock"/>
    <n v="110.7"/>
    <n v="63.620689655172413"/>
    <x v="4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d v="2014-03-12T14:15:46"/>
    <b v="0"/>
    <n v="406"/>
    <b v="1"/>
    <s v="music/rock"/>
    <n v="105.34805315203954"/>
    <n v="83.967068965517228"/>
    <x v="4"/>
  </r>
  <r>
    <n v="1370"/>
    <x v="1370"/>
    <s v="Songs about the first year of parenthood, often inappropriate for children"/>
    <n v="1500"/>
    <n v="1555"/>
    <x v="0"/>
    <x v="0"/>
    <s v="USD"/>
    <n v="1381881890"/>
    <d v="2013-10-16T00:04:50"/>
    <n v="1380585890"/>
    <d v="2013-10-01T00:04:50"/>
    <b v="0"/>
    <n v="20"/>
    <b v="1"/>
    <s v="music/rock"/>
    <n v="103.66666666666666"/>
    <n v="77.75"/>
    <x v="4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d v="2015-04-07T18:12:22"/>
    <b v="0"/>
    <n v="70"/>
    <b v="1"/>
    <s v="music/rock"/>
    <n v="107.08672667523933"/>
    <n v="107.07142857142857"/>
    <x v="4"/>
  </r>
  <r>
    <n v="1372"/>
    <x v="1372"/>
    <s v="Please help us raise funds to press our new CD!"/>
    <n v="500"/>
    <n v="620"/>
    <x v="0"/>
    <x v="0"/>
    <s v="USD"/>
    <n v="1342115132"/>
    <d v="2012-07-12T17:45:32"/>
    <n v="1339523132"/>
    <d v="2012-06-12T17:45:32"/>
    <b v="0"/>
    <n v="16"/>
    <b v="1"/>
    <s v="music/rock"/>
    <n v="124"/>
    <n v="38.75"/>
    <x v="4"/>
  </r>
  <r>
    <n v="1373"/>
    <x v="1373"/>
    <s v="Help Broccoli Samurai raise money to get a new van and continue bringing you the jams!"/>
    <n v="10000"/>
    <n v="10501"/>
    <x v="0"/>
    <x v="0"/>
    <s v="USD"/>
    <n v="1483138233"/>
    <d v="2016-12-30T22:50:33"/>
    <n v="1480546233"/>
    <d v="2016-11-30T22:50:33"/>
    <b v="0"/>
    <n v="52"/>
    <b v="1"/>
    <s v="music/rock"/>
    <n v="105.01"/>
    <n v="201.94230769230768"/>
    <x v="4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d v="2016-02-24T03:53:08"/>
    <b v="0"/>
    <n v="66"/>
    <b v="1"/>
    <s v="music/rock"/>
    <n v="189.46666666666667"/>
    <n v="43.060606060606062"/>
    <x v="4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d v="2016-12-16T01:35:19"/>
    <b v="0"/>
    <n v="109"/>
    <b v="1"/>
    <s v="music/rock"/>
    <n v="171.32499999999999"/>
    <n v="62.871559633027523"/>
    <x v="4"/>
  </r>
  <r>
    <n v="1376"/>
    <x v="1376"/>
    <s v="Dead Pirates are planning a second pressing of HIGHMARE LP, who wants one ?"/>
    <n v="3700"/>
    <n v="9342"/>
    <x v="0"/>
    <x v="1"/>
    <s v="GBP"/>
    <n v="1480784606"/>
    <d v="2016-12-03T17:03:26"/>
    <n v="1478189006"/>
    <d v="2016-11-03T16:03:26"/>
    <b v="0"/>
    <n v="168"/>
    <b v="1"/>
    <s v="music/rock"/>
    <n v="252.48648648648651"/>
    <n v="55.607142857142854"/>
    <x v="4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d v="2017-01-12T05:16:10"/>
    <b v="0"/>
    <n v="31"/>
    <b v="1"/>
    <s v="music/rock"/>
    <n v="116.15384615384616"/>
    <n v="48.70967741935484"/>
    <x v="4"/>
  </r>
  <r>
    <n v="1378"/>
    <x v="1378"/>
    <s v="A psychedelic post rock masterpiece!"/>
    <n v="2000"/>
    <n v="4067"/>
    <x v="0"/>
    <x v="1"/>
    <s v="GBP"/>
    <n v="1470075210"/>
    <d v="2016-08-01T18:13:30"/>
    <n v="1468779210"/>
    <d v="2016-07-17T18:13:30"/>
    <b v="0"/>
    <n v="133"/>
    <b v="1"/>
    <s v="music/rock"/>
    <n v="203.35000000000002"/>
    <n v="30.578947368421051"/>
    <x v="4"/>
  </r>
  <r>
    <n v="1379"/>
    <x v="1379"/>
    <s v="---------The long-awaited debut full-length from Justin Ruddy--------"/>
    <n v="10000"/>
    <n v="11160"/>
    <x v="0"/>
    <x v="0"/>
    <s v="USD"/>
    <n v="1433504876"/>
    <d v="2015-06-05T11:47:56"/>
    <n v="1430912876"/>
    <d v="2015-05-06T11:47:56"/>
    <b v="0"/>
    <n v="151"/>
    <b v="1"/>
    <s v="music/rock"/>
    <n v="111.60000000000001"/>
    <n v="73.907284768211923"/>
    <x v="4"/>
  </r>
  <r>
    <n v="1380"/>
    <x v="1380"/>
    <s v="A DIY MUSIC FESTIVAL FROM ST. LOUIS MO! Bands make their own festival, help make it legit!"/>
    <n v="25"/>
    <n v="106"/>
    <x v="0"/>
    <x v="0"/>
    <s v="USD"/>
    <n v="1433815200"/>
    <d v="2015-06-09T02:00:00"/>
    <n v="1431886706"/>
    <d v="2015-05-17T18:18:26"/>
    <b v="0"/>
    <n v="5"/>
    <b v="1"/>
    <s v="music/rock"/>
    <n v="424"/>
    <n v="21.2"/>
    <x v="4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d v="2016-11-29T05:08:45"/>
    <b v="0"/>
    <n v="73"/>
    <b v="1"/>
    <s v="music/rock"/>
    <n v="107.1"/>
    <n v="73.356164383561648"/>
    <x v="4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d v="2013-04-06T19:12:16"/>
    <b v="0"/>
    <n v="148"/>
    <b v="1"/>
    <s v="music/rock"/>
    <n v="104.3625"/>
    <n v="56.412162162162161"/>
    <x v="4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d v="2016-12-03T01:47:58"/>
    <b v="0"/>
    <n v="93"/>
    <b v="1"/>
    <s v="music/rock"/>
    <n v="212.40909090909091"/>
    <n v="50.247311827956992"/>
    <x v="4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d v="2015-06-05T17:38:42"/>
    <b v="0"/>
    <n v="63"/>
    <b v="1"/>
    <s v="music/rock"/>
    <n v="124.08571428571429"/>
    <n v="68.936507936507937"/>
    <x v="4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d v="2016-03-04T16:32:01"/>
    <b v="0"/>
    <n v="134"/>
    <b v="1"/>
    <s v="music/rock"/>
    <n v="110.406125"/>
    <n v="65.914104477611943"/>
    <x v="4"/>
  </r>
  <r>
    <n v="1386"/>
    <x v="1386"/>
    <s v="We are a classic hard rock/heavy metal band just trying to keep rock alive!"/>
    <n v="400"/>
    <n v="875"/>
    <x v="0"/>
    <x v="0"/>
    <s v="USD"/>
    <n v="1438183889"/>
    <d v="2015-07-29T15:31:29"/>
    <n v="1435591889"/>
    <d v="2015-06-29T15:31:29"/>
    <b v="0"/>
    <n v="14"/>
    <b v="1"/>
    <s v="music/rock"/>
    <n v="218.75"/>
    <n v="62.5"/>
    <x v="4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d v="2015-05-02T22:06:35"/>
    <b v="0"/>
    <n v="78"/>
    <b v="1"/>
    <s v="music/rock"/>
    <n v="136.625"/>
    <n v="70.064102564102569"/>
    <x v="4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d v="2016-09-21T14:45:17"/>
    <b v="0"/>
    <n v="112"/>
    <b v="1"/>
    <s v="music/rock"/>
    <n v="134.8074"/>
    <n v="60.181874999999998"/>
    <x v="4"/>
  </r>
  <r>
    <n v="1389"/>
    <x v="1389"/>
    <s v="Help fund the pressing of DANCEHALL's first record by pre-ordering it in advance!!!"/>
    <n v="500"/>
    <n v="727"/>
    <x v="0"/>
    <x v="1"/>
    <s v="GBP"/>
    <n v="1471087957"/>
    <d v="2016-08-13T11:32:37"/>
    <n v="1468495957"/>
    <d v="2016-07-14T11:32:37"/>
    <b v="0"/>
    <n v="34"/>
    <b v="1"/>
    <s v="music/rock"/>
    <n v="145.4"/>
    <n v="21.382352941176471"/>
    <x v="4"/>
  </r>
  <r>
    <n v="1390"/>
    <x v="1390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d v="2015-03-24T19:16:46"/>
    <b v="0"/>
    <n v="19"/>
    <b v="1"/>
    <s v="music/rock"/>
    <n v="109.10714285714285"/>
    <n v="160.78947368421052"/>
    <x v="4"/>
  </r>
  <r>
    <n v="1391"/>
    <x v="1391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d v="2015-07-08T15:36:58"/>
    <b v="0"/>
    <n v="13"/>
    <b v="1"/>
    <s v="music/rock"/>
    <n v="110.2"/>
    <n v="42.384615384615387"/>
    <x v="4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d v="2016-02-01T03:43:06"/>
    <b v="0"/>
    <n v="104"/>
    <b v="1"/>
    <s v="music/rock"/>
    <n v="113.64000000000001"/>
    <n v="27.317307692307693"/>
    <x v="4"/>
  </r>
  <r>
    <n v="1393"/>
    <x v="1393"/>
    <s v="Rock n' Roll tales of our times"/>
    <n v="10000"/>
    <n v="10235"/>
    <x v="0"/>
    <x v="0"/>
    <s v="USD"/>
    <n v="1470068523"/>
    <d v="2016-08-01T16:22:03"/>
    <n v="1467476523"/>
    <d v="2016-07-02T16:22:03"/>
    <b v="0"/>
    <n v="52"/>
    <b v="1"/>
    <s v="music/rock"/>
    <n v="102.35000000000001"/>
    <n v="196.82692307692307"/>
    <x v="4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d v="2017-01-17T03:28:46"/>
    <b v="0"/>
    <n v="17"/>
    <b v="1"/>
    <s v="music/rock"/>
    <n v="122.13333333333334"/>
    <n v="53.882352941176471"/>
    <x v="4"/>
  </r>
  <r>
    <n v="1395"/>
    <x v="1395"/>
    <s v="Help Quiet Oaks record their debut album!!!"/>
    <n v="3500"/>
    <n v="3916"/>
    <x v="0"/>
    <x v="0"/>
    <s v="USD"/>
    <n v="1484430481"/>
    <d v="2017-01-14T21:48:01"/>
    <n v="1481838481"/>
    <d v="2016-12-15T21:48:01"/>
    <b v="0"/>
    <n v="82"/>
    <b v="1"/>
    <s v="music/rock"/>
    <n v="111.88571428571427"/>
    <n v="47.756097560975611"/>
    <x v="4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d v="2015-01-14T23:58:02"/>
    <b v="0"/>
    <n v="73"/>
    <b v="1"/>
    <s v="music/rock"/>
    <n v="107.3"/>
    <n v="88.191780821917803"/>
    <x v="4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d v="2016-09-27T22:01:50"/>
    <b v="0"/>
    <n v="158"/>
    <b v="1"/>
    <s v="music/rock"/>
    <n v="113.85000000000001"/>
    <n v="72.056962025316452"/>
    <x v="4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d v="2016-06-05T20:58:54"/>
    <b v="0"/>
    <n v="65"/>
    <b v="1"/>
    <s v="music/rock"/>
    <n v="109.68181818181819"/>
    <n v="74.246153846153845"/>
    <x v="4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d v="2014-09-07T00:06:13"/>
    <b v="0"/>
    <n v="184"/>
    <b v="1"/>
    <s v="music/rock"/>
    <n v="126.14444444444443"/>
    <n v="61.701086956521742"/>
    <x v="4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d v="2016-05-08T08:11:13"/>
    <b v="0"/>
    <n v="34"/>
    <b v="1"/>
    <s v="music/rock"/>
    <n v="167.42857142857144"/>
    <n v="17.235294117647058"/>
    <x v="4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d v="2013-05-05T23:54:34"/>
    <b v="0"/>
    <n v="240"/>
    <b v="1"/>
    <s v="music/rock"/>
    <n v="496.52000000000004"/>
    <n v="51.720833333333331"/>
    <x v="4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d v="2015-03-02T01:16:51"/>
    <b v="0"/>
    <n v="113"/>
    <b v="1"/>
    <s v="music/rock"/>
    <n v="109.16"/>
    <n v="24.150442477876105"/>
    <x v="4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d v="2013-06-26T01:30:35"/>
    <b v="0"/>
    <n v="66"/>
    <b v="1"/>
    <s v="music/rock"/>
    <n v="102.57499999999999"/>
    <n v="62.166666666666664"/>
    <x v="4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d v="2015-01-28T12:14:45"/>
    <b v="1"/>
    <n v="5"/>
    <b v="0"/>
    <s v="publishing/translations"/>
    <n v="1.6620689655172414"/>
    <n v="48.2"/>
    <x v="3"/>
  </r>
  <r>
    <n v="1405"/>
    <x v="1405"/>
    <s v="Will more people read the Bible if it were translated into Emoticons?"/>
    <n v="25000"/>
    <n v="105"/>
    <x v="2"/>
    <x v="0"/>
    <s v="USD"/>
    <n v="1417195201"/>
    <d v="2014-11-28T17:20:01"/>
    <n v="1414599601"/>
    <d v="2014-10-29T16:20:01"/>
    <b v="1"/>
    <n v="17"/>
    <b v="0"/>
    <s v="publishing/translations"/>
    <n v="0.42"/>
    <n v="6.1764705882352944"/>
    <x v="3"/>
  </r>
  <r>
    <n v="1406"/>
    <x v="1406"/>
    <s v="The White coat and the battle dress uniform"/>
    <n v="12000"/>
    <n v="15"/>
    <x v="2"/>
    <x v="13"/>
    <s v="EUR"/>
    <n v="1449914400"/>
    <d v="2015-12-12T10:00:00"/>
    <n v="1445336607"/>
    <d v="2015-10-20T10:23:27"/>
    <b v="0"/>
    <n v="3"/>
    <b v="0"/>
    <s v="publishing/translations"/>
    <n v="0.125"/>
    <n v="5"/>
    <x v="3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d v="2014-07-18T12:52:58"/>
    <b v="0"/>
    <n v="2"/>
    <b v="0"/>
    <s v="publishing/translations"/>
    <n v="0.5"/>
    <n v="7.5"/>
    <x v="3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d v="2015-10-14T20:55:56"/>
    <b v="0"/>
    <n v="6"/>
    <b v="0"/>
    <s v="publishing/translations"/>
    <n v="7.1999999999999993"/>
    <n v="12"/>
    <x v="3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d v="2014-11-02T03:12:15"/>
    <b v="0"/>
    <n v="0"/>
    <b v="0"/>
    <s v="publishing/translations"/>
    <n v="0"/>
    <e v="#DIV/0!"/>
    <x v="3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d v="2016-04-19T07:38:40"/>
    <b v="0"/>
    <n v="1"/>
    <b v="0"/>
    <s v="publishing/translations"/>
    <n v="1.6666666666666666E-2"/>
    <n v="1"/>
    <x v="3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d v="2015-01-09T01:25:00"/>
    <b v="0"/>
    <n v="3"/>
    <b v="0"/>
    <s v="publishing/translations"/>
    <n v="0.23333333333333336"/>
    <n v="2.3333333333333335"/>
    <x v="3"/>
  </r>
  <r>
    <n v="1412"/>
    <x v="1412"/>
    <s v="â€œClimbing Silver!â€- An English translation of the Young Adult Shogi novella"/>
    <n v="7000"/>
    <n v="320"/>
    <x v="2"/>
    <x v="0"/>
    <s v="USD"/>
    <n v="1417656699"/>
    <d v="2014-12-04T01:31:39"/>
    <n v="1415064699"/>
    <d v="2014-11-04T01:31:39"/>
    <b v="0"/>
    <n v="13"/>
    <b v="0"/>
    <s v="publishing/translations"/>
    <n v="4.5714285714285712"/>
    <n v="24.615384615384617"/>
    <x v="3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d v="2015-12-22T10:29:30"/>
    <b v="0"/>
    <n v="1"/>
    <b v="0"/>
    <s v="publishing/translations"/>
    <n v="5"/>
    <n v="100"/>
    <x v="3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d v="2016-12-04T06:04:27"/>
    <b v="0"/>
    <n v="1"/>
    <b v="0"/>
    <s v="publishing/translations"/>
    <n v="0.2"/>
    <n v="1"/>
    <x v="3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d v="2015-07-07T16:13:11"/>
    <b v="0"/>
    <n v="9"/>
    <b v="0"/>
    <s v="publishing/translations"/>
    <n v="18.181818181818183"/>
    <n v="88.888888888888886"/>
    <x v="3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d v="2015-10-22T22:13:39"/>
    <b v="0"/>
    <n v="0"/>
    <b v="0"/>
    <s v="publishing/translations"/>
    <n v="0"/>
    <e v="#DIV/0!"/>
    <x v="3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d v="2015-08-16T03:36:14"/>
    <b v="0"/>
    <n v="2"/>
    <b v="0"/>
    <s v="publishing/translations"/>
    <n v="1.2222222222222223"/>
    <n v="27.5"/>
    <x v="3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d v="2016-01-26T10:57:14"/>
    <b v="0"/>
    <n v="1"/>
    <b v="0"/>
    <s v="publishing/translations"/>
    <n v="0.2"/>
    <n v="6"/>
    <x v="3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d v="2016-09-09T10:56:59"/>
    <b v="0"/>
    <n v="10"/>
    <b v="0"/>
    <s v="publishing/translations"/>
    <n v="7.0634920634920633"/>
    <n v="44.5"/>
    <x v="3"/>
  </r>
  <r>
    <n v="1420"/>
    <x v="1420"/>
    <s v="Help me butcher Shakespeare in a satirical fashion."/>
    <n v="110"/>
    <n v="3"/>
    <x v="2"/>
    <x v="0"/>
    <s v="USD"/>
    <n v="1467129686"/>
    <d v="2016-06-28T16:01:26"/>
    <n v="1464969686"/>
    <d v="2016-06-03T16:01:26"/>
    <b v="0"/>
    <n v="3"/>
    <b v="0"/>
    <s v="publishing/translations"/>
    <n v="2.7272727272727271"/>
    <n v="1"/>
    <x v="3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d v="2015-01-09T21:58:29"/>
    <b v="0"/>
    <n v="2"/>
    <b v="0"/>
    <s v="publishing/translations"/>
    <n v="0.1"/>
    <n v="100"/>
    <x v="3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d v="2016-08-22T05:45:04"/>
    <b v="0"/>
    <n v="2"/>
    <b v="0"/>
    <s v="publishing/translations"/>
    <n v="0.104"/>
    <n v="13"/>
    <x v="3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d v="2015-12-02T08:38:51"/>
    <b v="0"/>
    <n v="1"/>
    <b v="0"/>
    <s v="publishing/translations"/>
    <n v="0.33333333333333337"/>
    <n v="100"/>
    <x v="3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d v="2016-11-02T17:13:22"/>
    <b v="0"/>
    <n v="14"/>
    <b v="0"/>
    <s v="publishing/translations"/>
    <n v="20.36"/>
    <n v="109.07142857142857"/>
    <x v="3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d v="2015-03-30T03:09:19"/>
    <b v="0"/>
    <n v="0"/>
    <b v="0"/>
    <s v="publishing/translations"/>
    <n v="0"/>
    <e v="#DIV/0!"/>
    <x v="3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d v="2015-06-25T09:22:00"/>
    <b v="0"/>
    <n v="0"/>
    <b v="0"/>
    <s v="publishing/translations"/>
    <n v="0"/>
    <e v="#DIV/0!"/>
    <x v="3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d v="2016-08-19T20:26:25"/>
    <b v="0"/>
    <n v="4"/>
    <b v="0"/>
    <s v="publishing/translations"/>
    <n v="8.3800000000000008"/>
    <n v="104.75"/>
    <x v="3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d v="2016-03-03T09:06:57"/>
    <b v="0"/>
    <n v="3"/>
    <b v="0"/>
    <s v="publishing/translations"/>
    <n v="4.5"/>
    <n v="15"/>
    <x v="3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d v="2015-03-11T01:27:22"/>
    <b v="0"/>
    <n v="0"/>
    <b v="0"/>
    <s v="publishing/translations"/>
    <n v="0"/>
    <e v="#DIV/0!"/>
    <x v="3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d v="2014-11-18T19:31:28"/>
    <b v="0"/>
    <n v="5"/>
    <b v="0"/>
    <s v="publishing/translations"/>
    <n v="8.06"/>
    <n v="80.599999999999994"/>
    <x v="3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d v="2015-10-27T05:03:36"/>
    <b v="0"/>
    <n v="47"/>
    <b v="0"/>
    <s v="publishing/translations"/>
    <n v="31.94705882352941"/>
    <n v="115.55319148936171"/>
    <x v="3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d v="2015-06-20T18:43:48"/>
    <b v="0"/>
    <n v="0"/>
    <b v="0"/>
    <s v="publishing/translations"/>
    <n v="0"/>
    <e v="#DIV/0!"/>
    <x v="3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d v="2016-10-30T15:01:15"/>
    <b v="0"/>
    <n v="10"/>
    <b v="0"/>
    <s v="publishing/translations"/>
    <n v="6.708333333333333"/>
    <n v="80.5"/>
    <x v="3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d v="2015-05-18T18:24:38"/>
    <b v="0"/>
    <n v="11"/>
    <b v="0"/>
    <s v="publishing/translations"/>
    <n v="9.9878048780487809"/>
    <n v="744.5454545454545"/>
    <x v="3"/>
  </r>
  <r>
    <n v="1435"/>
    <x v="1435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d v="2015-09-11T18:43:40"/>
    <b v="0"/>
    <n v="2"/>
    <b v="0"/>
    <s v="publishing/translations"/>
    <n v="0.1"/>
    <n v="7.5"/>
    <x v="3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d v="2016-01-22T08:24:17"/>
    <b v="0"/>
    <n v="2"/>
    <b v="0"/>
    <s v="publishing/translations"/>
    <n v="0.77"/>
    <n v="38.5"/>
    <x v="3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d v="2014-06-06T12:45:39"/>
    <b v="0"/>
    <n v="22"/>
    <b v="0"/>
    <s v="publishing/translations"/>
    <n v="26.900000000000002"/>
    <n v="36.68181818181818"/>
    <x v="3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d v="2016-03-28T20:54:59"/>
    <b v="0"/>
    <n v="8"/>
    <b v="0"/>
    <s v="publishing/translations"/>
    <n v="3"/>
    <n v="75"/>
    <x v="3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d v="2015-02-05T19:55:01"/>
    <b v="0"/>
    <n v="6"/>
    <b v="0"/>
    <s v="publishing/translations"/>
    <n v="6.6055045871559637"/>
    <n v="30"/>
    <x v="3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d v="2016-04-26T17:57:43"/>
    <b v="0"/>
    <n v="1"/>
    <b v="0"/>
    <s v="publishing/translations"/>
    <n v="7.6923076923076927E-3"/>
    <n v="1"/>
    <x v="3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d v="2015-07-13T18:22:49"/>
    <b v="0"/>
    <n v="3"/>
    <b v="0"/>
    <s v="publishing/translations"/>
    <n v="1.1222222222222222"/>
    <n v="673.33333333333337"/>
    <x v="3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d v="2016-04-25T15:29:18"/>
    <b v="0"/>
    <n v="0"/>
    <b v="0"/>
    <s v="publishing/translations"/>
    <n v="0"/>
    <e v="#DIV/0!"/>
    <x v="3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d v="2016-12-03T22:13:29"/>
    <b v="0"/>
    <n v="0"/>
    <b v="0"/>
    <s v="publishing/translations"/>
    <n v="0"/>
    <e v="#DIV/0!"/>
    <x v="3"/>
  </r>
  <r>
    <n v="1444"/>
    <x v="1444"/>
    <s v="We as a successfull german stock market newsletter publisher want expand in the US market!"/>
    <n v="4950"/>
    <n v="0"/>
    <x v="2"/>
    <x v="12"/>
    <s v="EUR"/>
    <n v="1442091462"/>
    <d v="2015-09-12T20:57:42"/>
    <n v="1436907462"/>
    <d v="2015-07-14T20:57:42"/>
    <b v="0"/>
    <n v="0"/>
    <b v="0"/>
    <s v="publishing/translations"/>
    <n v="0"/>
    <e v="#DIV/0!"/>
    <x v="3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d v="2015-05-15T13:00:55"/>
    <b v="0"/>
    <n v="0"/>
    <b v="0"/>
    <s v="publishing/translations"/>
    <n v="0"/>
    <e v="#DIV/0!"/>
    <x v="3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d v="2016-04-01T10:44:38"/>
    <b v="0"/>
    <n v="0"/>
    <b v="0"/>
    <s v="publishing/translations"/>
    <n v="0"/>
    <e v="#DIV/0!"/>
    <x v="3"/>
  </r>
  <r>
    <n v="1447"/>
    <x v="1447"/>
    <s v="I'm creating a dictionary of multiple Indian languages."/>
    <n v="500000"/>
    <n v="75"/>
    <x v="2"/>
    <x v="0"/>
    <s v="USD"/>
    <n v="1467999134"/>
    <d v="2016-07-08T17:32:14"/>
    <n v="1465407134"/>
    <d v="2016-06-08T17:32:14"/>
    <b v="0"/>
    <n v="3"/>
    <b v="0"/>
    <s v="publishing/translations"/>
    <n v="1.4999999999999999E-2"/>
    <n v="25"/>
    <x v="3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d v="2015-04-21T22:28:38"/>
    <b v="0"/>
    <n v="0"/>
    <b v="0"/>
    <s v="publishing/translations"/>
    <n v="0"/>
    <e v="#DIV/0!"/>
    <x v="3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d v="2015-03-23T19:28:25"/>
    <b v="0"/>
    <n v="0"/>
    <b v="0"/>
    <s v="publishing/translations"/>
    <n v="0"/>
    <e v="#DIV/0!"/>
    <x v="3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d v="2016-01-21T04:06:37"/>
    <b v="0"/>
    <n v="1"/>
    <b v="0"/>
    <s v="publishing/translations"/>
    <n v="1E-3"/>
    <n v="1"/>
    <x v="3"/>
  </r>
  <r>
    <n v="1451"/>
    <x v="1451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d v="2014-10-19T23:00:59"/>
    <b v="0"/>
    <n v="2"/>
    <b v="0"/>
    <s v="publishing/translations"/>
    <n v="1.0554089709762533E-2"/>
    <n v="1"/>
    <x v="3"/>
  </r>
  <r>
    <n v="1452"/>
    <x v="1452"/>
    <s v="I am gathering rare, out-of-print Judo books for preservation, translation and sharing."/>
    <n v="14000"/>
    <n v="0"/>
    <x v="1"/>
    <x v="0"/>
    <s v="USD"/>
    <n v="1406566363"/>
    <d v="2014-07-28T16:52:43"/>
    <n v="1403974363"/>
    <d v="2014-06-28T16:52:43"/>
    <b v="0"/>
    <n v="0"/>
    <b v="0"/>
    <s v="publishing/translations"/>
    <n v="0"/>
    <e v="#DIV/0!"/>
    <x v="3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d v="2017-03-01T16:42:27"/>
    <b v="0"/>
    <n v="0"/>
    <b v="0"/>
    <s v="publishing/translations"/>
    <n v="0"/>
    <e v="#DIV/0!"/>
    <x v="3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d v="2016-04-03T20:48:00"/>
    <b v="0"/>
    <n v="1"/>
    <b v="0"/>
    <s v="publishing/translations"/>
    <n v="0.85714285714285721"/>
    <n v="15"/>
    <x v="3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d v="2014-07-12T16:08:40"/>
    <b v="0"/>
    <n v="7"/>
    <b v="0"/>
    <s v="publishing/translations"/>
    <n v="10.5"/>
    <n v="225"/>
    <x v="3"/>
  </r>
  <r>
    <n v="1456"/>
    <x v="1456"/>
    <s v="English Version of my auto-published novel"/>
    <n v="5000"/>
    <n v="145"/>
    <x v="1"/>
    <x v="13"/>
    <s v="EUR"/>
    <n v="1483459365"/>
    <d v="2017-01-03T16:02:45"/>
    <n v="1480867365"/>
    <d v="2016-12-04T16:02:45"/>
    <b v="0"/>
    <n v="3"/>
    <b v="0"/>
    <s v="publishing/translations"/>
    <n v="2.9000000000000004"/>
    <n v="48.333333333333336"/>
    <x v="3"/>
  </r>
  <r>
    <n v="1457"/>
    <x v="1457"/>
    <s v="Age is more than just a number, I hope your younger than you feel."/>
    <n v="6000"/>
    <n v="0"/>
    <x v="1"/>
    <x v="0"/>
    <s v="USD"/>
    <n v="1447281044"/>
    <d v="2015-11-11T22:30:44"/>
    <n v="1444685444"/>
    <d v="2015-10-12T21:30:44"/>
    <b v="0"/>
    <n v="0"/>
    <b v="0"/>
    <s v="publishing/translations"/>
    <n v="0"/>
    <e v="#DIV/0!"/>
    <x v="3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d v="2014-07-11T16:56:00"/>
    <b v="0"/>
    <n v="0"/>
    <b v="0"/>
    <s v="publishing/translations"/>
    <n v="0"/>
    <e v="#DIV/0!"/>
    <x v="3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d v="2015-11-04T04:54:56"/>
    <b v="0"/>
    <n v="0"/>
    <b v="0"/>
    <s v="publishing/translations"/>
    <n v="0"/>
    <e v="#DIV/0!"/>
    <x v="3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d v="2014-10-03T21:31:38"/>
    <b v="0"/>
    <n v="0"/>
    <b v="0"/>
    <s v="publishing/translations"/>
    <n v="0"/>
    <e v="#DIV/0!"/>
    <x v="3"/>
  </r>
  <r>
    <n v="1461"/>
    <x v="1461"/>
    <s v="Series 2 of Relatively Prime, a podcast of stories from the Mathematical Domain"/>
    <n v="15000"/>
    <n v="15186.69"/>
    <x v="0"/>
    <x v="0"/>
    <s v="USD"/>
    <n v="1413849600"/>
    <d v="2014-10-21T00:00:00"/>
    <n v="1410967754"/>
    <d v="2014-09-17T15:29:14"/>
    <b v="1"/>
    <n v="340"/>
    <b v="1"/>
    <s v="publishing/radio &amp; podcasts"/>
    <n v="101.24459999999999"/>
    <n v="44.66673529411765"/>
    <x v="3"/>
  </r>
  <r>
    <n v="1462"/>
    <x v="1462"/>
    <s v="A new radio show focused on short fiction produced by Louisville Public Media"/>
    <n v="4000"/>
    <n v="4340.7"/>
    <x v="0"/>
    <x v="0"/>
    <s v="USD"/>
    <n v="1365609271"/>
    <d v="2013-04-10T15:54:31"/>
    <n v="1363017271"/>
    <d v="2013-03-11T15:54:31"/>
    <b v="1"/>
    <n v="150"/>
    <b v="1"/>
    <s v="publishing/radio &amp; podcasts"/>
    <n v="108.5175"/>
    <n v="28.937999999999999"/>
    <x v="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d v="2013-02-21T21:52:18"/>
    <b v="1"/>
    <n v="25"/>
    <b v="1"/>
    <s v="publishing/radio &amp; podcasts"/>
    <n v="147.66666666666666"/>
    <n v="35.44"/>
    <x v="3"/>
  </r>
  <r>
    <n v="1464"/>
    <x v="1464"/>
    <s v="The Best Science Media on the Web"/>
    <n v="5000"/>
    <n v="8160"/>
    <x v="0"/>
    <x v="0"/>
    <s v="USD"/>
    <n v="1361029958"/>
    <d v="2013-02-16T15:52:38"/>
    <n v="1358437958"/>
    <d v="2013-01-17T15:52:38"/>
    <b v="1"/>
    <n v="234"/>
    <b v="1"/>
    <s v="publishing/radio &amp; podcasts"/>
    <n v="163.19999999999999"/>
    <n v="34.871794871794869"/>
    <x v="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d v="2012-02-20T17:37:32"/>
    <b v="1"/>
    <n v="2602"/>
    <b v="1"/>
    <s v="publishing/radio &amp; podcasts"/>
    <n v="456.41449999999998"/>
    <n v="52.622732513451197"/>
    <x v="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d v="2015-12-02T04:07:46"/>
    <b v="1"/>
    <n v="248"/>
    <b v="1"/>
    <s v="publishing/radio &amp; podcasts"/>
    <n v="107.87731249999999"/>
    <n v="69.598266129032254"/>
    <x v="3"/>
  </r>
  <r>
    <n v="1467"/>
    <x v="1467"/>
    <s v="We are a new Spanish language podcast telling uniquely Latin American stories."/>
    <n v="40000"/>
    <n v="46032"/>
    <x v="0"/>
    <x v="0"/>
    <s v="USD"/>
    <n v="1332699285"/>
    <d v="2012-03-25T18:14:45"/>
    <n v="1327518885"/>
    <d v="2012-01-25T19:14:45"/>
    <b v="1"/>
    <n v="600"/>
    <b v="1"/>
    <s v="publishing/radio &amp; podcasts"/>
    <n v="115.08"/>
    <n v="76.72"/>
    <x v="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d v="2011-04-13T00:20:49"/>
    <b v="1"/>
    <n v="293"/>
    <b v="1"/>
    <s v="publishing/radio &amp; podcasts"/>
    <n v="102.36842105263158"/>
    <n v="33.191126279863482"/>
    <x v="3"/>
  </r>
  <r>
    <n v="1469"/>
    <x v="1469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d v="2013-01-16T14:21:49"/>
    <b v="1"/>
    <n v="321"/>
    <b v="1"/>
    <s v="publishing/radio &amp; podcasts"/>
    <n v="108.42485875706214"/>
    <n v="149.46417445482865"/>
    <x v="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d v="2012-12-07T19:51:03"/>
    <b v="1"/>
    <n v="81"/>
    <b v="1"/>
    <s v="publishing/radio &amp; podcasts"/>
    <n v="125.13333333333334"/>
    <n v="23.172839506172838"/>
    <x v="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d v="2015-03-10T22:58:54"/>
    <b v="1"/>
    <n v="343"/>
    <b v="1"/>
    <s v="publishing/radio &amp; podcasts"/>
    <n v="103.840625"/>
    <n v="96.877551020408163"/>
    <x v="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d v="2013-09-16T13:01:43"/>
    <b v="1"/>
    <n v="336"/>
    <b v="1"/>
    <s v="publishing/radio &amp; podcasts"/>
    <n v="138.70400000000001"/>
    <n v="103.20238095238095"/>
    <x v="3"/>
  </r>
  <r>
    <n v="1473"/>
    <x v="1473"/>
    <s v="Public Radio Project"/>
    <n v="1500"/>
    <n v="1807.74"/>
    <x v="0"/>
    <x v="0"/>
    <s v="USD"/>
    <n v="1330644639"/>
    <d v="2012-03-01T23:30:39"/>
    <n v="1328052639"/>
    <d v="2012-01-31T23:30:39"/>
    <b v="1"/>
    <n v="47"/>
    <b v="1"/>
    <s v="publishing/radio &amp; podcasts"/>
    <n v="120.51600000000001"/>
    <n v="38.462553191489363"/>
    <x v="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d v="2013-08-14T17:28:12"/>
    <b v="1"/>
    <n v="76"/>
    <b v="1"/>
    <s v="publishing/radio &amp; podcasts"/>
    <n v="112.26666666666667"/>
    <n v="44.315789473684212"/>
    <x v="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d v="2014-11-17T17:21:03"/>
    <b v="1"/>
    <n v="441"/>
    <b v="1"/>
    <s v="publishing/radio &amp; podcasts"/>
    <n v="188.66966666666667"/>
    <n v="64.173356009070289"/>
    <x v="3"/>
  </r>
  <r>
    <n v="1476"/>
    <x v="1476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d v="2011-08-11T01:00:22"/>
    <b v="1"/>
    <n v="916"/>
    <b v="1"/>
    <s v="publishing/radio &amp; podcasts"/>
    <n v="661.55466666666666"/>
    <n v="43.333275109170302"/>
    <x v="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d v="2011-10-24T14:46:44"/>
    <b v="1"/>
    <n v="369"/>
    <b v="1"/>
    <s v="publishing/radio &amp; podcasts"/>
    <n v="111.31"/>
    <n v="90.495934959349597"/>
    <x v="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d v="2013-04-30T20:55:13"/>
    <b v="1"/>
    <n v="20242"/>
    <b v="1"/>
    <s v="publishing/radio &amp; podcasts"/>
    <n v="1181.6142199999999"/>
    <n v="29.187190495010373"/>
    <x v="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d v="2014-04-25T17:53:09"/>
    <b v="1"/>
    <n v="71"/>
    <b v="1"/>
    <s v="publishing/radio &amp; podcasts"/>
    <n v="137.375"/>
    <n v="30.95774647887324"/>
    <x v="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d v="2013-07-09T22:24:59"/>
    <b v="1"/>
    <n v="635"/>
    <b v="1"/>
    <s v="publishing/radio &amp; podcasts"/>
    <n v="117.04040000000001"/>
    <n v="92.157795275590544"/>
    <x v="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d v="2013-10-03T22:09:05"/>
    <b v="0"/>
    <n v="6"/>
    <b v="0"/>
    <s v="publishing/fiction"/>
    <n v="2.1"/>
    <n v="17.5"/>
    <x v="3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d v="2012-08-15T20:35:36"/>
    <b v="0"/>
    <n v="1"/>
    <b v="0"/>
    <s v="publishing/fiction"/>
    <n v="0.1"/>
    <n v="5"/>
    <x v="3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d v="2016-06-27T04:37:55"/>
    <b v="0"/>
    <n v="2"/>
    <b v="0"/>
    <s v="publishing/fiction"/>
    <n v="0.7142857142857143"/>
    <n v="25"/>
    <x v="3"/>
  </r>
  <r>
    <n v="1484"/>
    <x v="1484"/>
    <s v="The mussings of an old wizard"/>
    <n v="2000"/>
    <n v="0"/>
    <x v="2"/>
    <x v="0"/>
    <s v="USD"/>
    <n v="1342882260"/>
    <d v="2012-07-21T14:51:00"/>
    <n v="1337834963"/>
    <d v="2012-05-24T04:49:23"/>
    <b v="0"/>
    <n v="0"/>
    <b v="0"/>
    <s v="publishing/fiction"/>
    <n v="0"/>
    <e v="#DIV/0!"/>
    <x v="3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d v="2015-05-06T19:06:13"/>
    <b v="0"/>
    <n v="3"/>
    <b v="0"/>
    <s v="publishing/fiction"/>
    <n v="2.2388059701492535"/>
    <n v="50"/>
    <x v="3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d v="2015-01-28T04:02:41"/>
    <b v="0"/>
    <n v="3"/>
    <b v="0"/>
    <s v="publishing/fiction"/>
    <n v="0.24"/>
    <n v="16"/>
    <x v="3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d v="2016-07-03T22:01:11"/>
    <b v="0"/>
    <n v="0"/>
    <b v="0"/>
    <s v="publishing/fiction"/>
    <n v="0"/>
    <e v="#DIV/0!"/>
    <x v="3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d v="2013-12-06T13:31:00"/>
    <b v="0"/>
    <n v="6"/>
    <b v="0"/>
    <s v="publishing/fiction"/>
    <n v="2.4"/>
    <n v="60"/>
    <x v="3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d v="2012-10-16T14:40:52"/>
    <b v="0"/>
    <n v="0"/>
    <b v="0"/>
    <s v="publishing/fiction"/>
    <n v="0"/>
    <e v="#DIV/0!"/>
    <x v="3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d v="2013-09-03T13:27:54"/>
    <b v="0"/>
    <n v="19"/>
    <b v="0"/>
    <s v="publishing/fiction"/>
    <n v="30.862068965517242"/>
    <n v="47.10526315789474"/>
    <x v="3"/>
  </r>
  <r>
    <n v="1491"/>
    <x v="1491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d v="2014-12-18T17:07:23"/>
    <b v="0"/>
    <n v="1"/>
    <b v="0"/>
    <s v="publishing/fiction"/>
    <n v="8.3333333333333321"/>
    <n v="100"/>
    <x v="3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d v="2011-05-19T21:14:06"/>
    <b v="0"/>
    <n v="2"/>
    <b v="0"/>
    <s v="publishing/fiction"/>
    <n v="0.75"/>
    <n v="15"/>
    <x v="3"/>
  </r>
  <r>
    <n v="1493"/>
    <x v="1493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d v="2013-05-17T20:47:55"/>
    <b v="0"/>
    <n v="0"/>
    <b v="0"/>
    <s v="publishing/fiction"/>
    <n v="0"/>
    <e v="#DIV/0!"/>
    <x v="3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d v="2015-03-04T17:20:13"/>
    <b v="0"/>
    <n v="11"/>
    <b v="0"/>
    <s v="publishing/fiction"/>
    <n v="8.9"/>
    <n v="40.454545454545453"/>
    <x v="3"/>
  </r>
  <r>
    <n v="1495"/>
    <x v="1495"/>
    <s v="The Adventures of Penelope Hawthorne. Part One: The Spellbook of Dracone."/>
    <n v="2000"/>
    <n v="0"/>
    <x v="2"/>
    <x v="0"/>
    <s v="USD"/>
    <n v="1314471431"/>
    <d v="2011-08-27T18:57:11"/>
    <n v="1311879431"/>
    <d v="2011-07-28T18:57:11"/>
    <b v="0"/>
    <n v="0"/>
    <b v="0"/>
    <s v="publishing/fiction"/>
    <n v="0"/>
    <e v="#DIV/0!"/>
    <x v="3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d v="2014-07-18T11:24:19"/>
    <b v="0"/>
    <n v="0"/>
    <b v="0"/>
    <s v="publishing/fiction"/>
    <n v="0"/>
    <e v="#DIV/0!"/>
    <x v="3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d v="2013-06-19T15:25:22"/>
    <b v="0"/>
    <n v="1"/>
    <b v="0"/>
    <s v="publishing/fiction"/>
    <n v="6.6666666666666671E-3"/>
    <n v="1"/>
    <x v="3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d v="2014-07-20T23:36:18"/>
    <b v="0"/>
    <n v="3"/>
    <b v="0"/>
    <s v="publishing/fiction"/>
    <n v="1.9"/>
    <n v="19"/>
    <x v="3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d v="2016-06-06T00:10:33"/>
    <b v="0"/>
    <n v="1"/>
    <b v="0"/>
    <s v="publishing/fiction"/>
    <n v="0.25"/>
    <n v="5"/>
    <x v="3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d v="2013-04-01T21:42:37"/>
    <b v="0"/>
    <n v="15"/>
    <b v="0"/>
    <s v="publishing/fiction"/>
    <n v="25.035714285714285"/>
    <n v="46.733333333333334"/>
    <x v="3"/>
  </r>
  <r>
    <n v="1501"/>
    <x v="1501"/>
    <s v="A hardcover book of surf, outdoor and nature photos from the British Columbia coast."/>
    <n v="52000"/>
    <n v="86492"/>
    <x v="0"/>
    <x v="5"/>
    <s v="CAD"/>
    <n v="1436364023"/>
    <d v="2015-07-08T14:00:23"/>
    <n v="1433772023"/>
    <d v="2015-06-08T14:00:23"/>
    <b v="1"/>
    <n v="885"/>
    <b v="1"/>
    <s v="photography/photobooks"/>
    <n v="166.33076923076925"/>
    <n v="97.731073446327684"/>
    <x v="8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d v="2016-02-26T13:01:20"/>
    <b v="1"/>
    <n v="329"/>
    <b v="1"/>
    <s v="photography/photobooks"/>
    <n v="101.44545454545455"/>
    <n v="67.835866261398181"/>
    <x v="8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d v="2016-08-24T08:20:01"/>
    <b v="1"/>
    <n v="71"/>
    <b v="1"/>
    <s v="photography/photobooks"/>
    <n v="107.89146666666667"/>
    <n v="56.98492957746479"/>
    <x v="8"/>
  </r>
  <r>
    <n v="1504"/>
    <x v="1504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d v="2014-05-13T15:47:04"/>
    <b v="1"/>
    <n v="269"/>
    <b v="1"/>
    <s v="photography/photobooks"/>
    <n v="277.93846153846158"/>
    <n v="67.159851301115239"/>
    <x v="8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d v="2016-02-14T10:38:23"/>
    <b v="1"/>
    <n v="345"/>
    <b v="1"/>
    <s v="photography/photobooks"/>
    <n v="103.58125"/>
    <n v="48.037681159420288"/>
    <x v="8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d v="2014-06-24T18:51:44"/>
    <b v="1"/>
    <n v="43"/>
    <b v="1"/>
    <s v="photography/photobooks"/>
    <n v="111.4"/>
    <n v="38.860465116279073"/>
    <x v="8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d v="2010-03-17T10:48:29"/>
    <b v="1"/>
    <n v="33"/>
    <b v="1"/>
    <s v="photography/photobooks"/>
    <n v="215"/>
    <n v="78.181818181818187"/>
    <x v="8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d v="2014-05-27T14:44:41"/>
    <b v="1"/>
    <n v="211"/>
    <b v="1"/>
    <s v="photography/photobooks"/>
    <n v="110.76216216216217"/>
    <n v="97.113744075829388"/>
    <x v="8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d v="2017-01-16T12:48:05"/>
    <b v="1"/>
    <n v="196"/>
    <b v="1"/>
    <s v="photography/photobooks"/>
    <n v="123.64125714285714"/>
    <n v="110.39397959183674"/>
    <x v="8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d v="2014-06-19T09:14:38"/>
    <b v="1"/>
    <n v="405"/>
    <b v="1"/>
    <s v="photography/photobooks"/>
    <n v="101.03500000000001"/>
    <n v="39.91506172839506"/>
    <x v="8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d v="2015-10-19T14:00:04"/>
    <b v="1"/>
    <n v="206"/>
    <b v="1"/>
    <s v="photography/photobooks"/>
    <n v="111.79285714285714"/>
    <n v="75.975728155339809"/>
    <x v="8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d v="2017-01-06T16:25:39"/>
    <b v="1"/>
    <n v="335"/>
    <b v="1"/>
    <s v="photography/photobooks"/>
    <n v="558.7714285714286"/>
    <n v="58.379104477611939"/>
    <x v="8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d v="2014-06-16T15:17:46"/>
    <b v="1"/>
    <n v="215"/>
    <b v="1"/>
    <s v="photography/photobooks"/>
    <n v="150.01875000000001"/>
    <n v="55.82093023255814"/>
    <x v="8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d v="2015-08-18T14:20:40"/>
    <b v="1"/>
    <n v="176"/>
    <b v="1"/>
    <s v="photography/photobooks"/>
    <n v="106.476"/>
    <n v="151.24431818181819"/>
    <x v="8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d v="2016-02-15T06:04:57"/>
    <b v="1"/>
    <n v="555"/>
    <b v="1"/>
    <s v="photography/photobooks"/>
    <n v="157.18899999999999"/>
    <n v="849.67027027027029"/>
    <x v="8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d v="2016-09-06T11:11:32"/>
    <b v="1"/>
    <n v="116"/>
    <b v="1"/>
    <s v="photography/photobooks"/>
    <n v="108.65882352941176"/>
    <n v="159.24137931034483"/>
    <x v="8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d v="2014-11-05T13:35:53"/>
    <b v="1"/>
    <n v="615"/>
    <b v="1"/>
    <s v="photography/photobooks"/>
    <n v="161.97999999999999"/>
    <n v="39.507317073170732"/>
    <x v="8"/>
  </r>
  <r>
    <n v="1518"/>
    <x v="1518"/>
    <s v="A photobook of Robin Schwartz's ongoing series with her daughter Amelia."/>
    <n v="15000"/>
    <n v="30805"/>
    <x v="0"/>
    <x v="0"/>
    <s v="USD"/>
    <n v="1401565252"/>
    <d v="2014-05-31T19:40:52"/>
    <n v="1398973252"/>
    <d v="2014-05-01T19:40:52"/>
    <b v="1"/>
    <n v="236"/>
    <b v="1"/>
    <s v="photography/photobooks"/>
    <n v="205.36666666666665"/>
    <n v="130.52966101694915"/>
    <x v="8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d v="2014-05-23T17:48:03"/>
    <b v="1"/>
    <n v="145"/>
    <b v="1"/>
    <s v="photography/photobooks"/>
    <n v="103.36388888888889"/>
    <n v="64.156896551724131"/>
    <x v="8"/>
  </r>
  <r>
    <n v="1520"/>
    <x v="1520"/>
    <s v="A self-published photography book by Andrew Miksys from his new series about Belarus"/>
    <n v="18000"/>
    <n v="18625"/>
    <x v="0"/>
    <x v="0"/>
    <s v="USD"/>
    <n v="1418961600"/>
    <d v="2014-12-19T04:00:00"/>
    <n v="1415824513"/>
    <d v="2014-11-12T20:35:13"/>
    <b v="1"/>
    <n v="167"/>
    <b v="1"/>
    <s v="photography/photobooks"/>
    <n v="103.47222222222223"/>
    <n v="111.52694610778443"/>
    <x v="8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d v="2016-05-03T04:01:31"/>
    <b v="1"/>
    <n v="235"/>
    <b v="1"/>
    <s v="photography/photobooks"/>
    <n v="106.81333333333333"/>
    <n v="170.44680851063831"/>
    <x v="8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d v="2014-09-17T19:55:39"/>
    <b v="1"/>
    <n v="452"/>
    <b v="1"/>
    <s v="photography/photobooks"/>
    <n v="138.96574712643678"/>
    <n v="133.7391592920354"/>
    <x v="8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d v="2014-11-21T18:01:56"/>
    <b v="1"/>
    <n v="241"/>
    <b v="1"/>
    <s v="photography/photobooks"/>
    <n v="124.84324324324325"/>
    <n v="95.834024896265561"/>
    <x v="8"/>
  </r>
  <r>
    <n v="1524"/>
    <x v="1524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d v="2017-01-21T12:01:30"/>
    <b v="1"/>
    <n v="28"/>
    <b v="1"/>
    <s v="photography/photobooks"/>
    <n v="206.99999999999997"/>
    <n v="221.78571428571428"/>
    <x v="8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d v="2016-07-19T16:52:18"/>
    <b v="1"/>
    <n v="140"/>
    <b v="1"/>
    <s v="photography/photobooks"/>
    <n v="174.00576923076923"/>
    <n v="32.315357142857138"/>
    <x v="8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d v="2015-12-01T06:37:27"/>
    <b v="1"/>
    <n v="280"/>
    <b v="1"/>
    <s v="photography/photobooks"/>
    <n v="120.32608695652173"/>
    <n v="98.839285714285708"/>
    <x v="8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d v="2017-02-14T14:24:46"/>
    <b v="1"/>
    <n v="70"/>
    <b v="1"/>
    <s v="photography/photobooks"/>
    <n v="110.44428571428573"/>
    <n v="55.222142857142863"/>
    <x v="8"/>
  </r>
  <r>
    <n v="1528"/>
    <x v="1528"/>
    <s v="A book of street photos from around Shibuya that I've made between 2011-2016."/>
    <n v="3000"/>
    <n v="8447"/>
    <x v="0"/>
    <x v="0"/>
    <s v="USD"/>
    <n v="1485907200"/>
    <d v="2017-02-01T00:00:00"/>
    <n v="1483292122"/>
    <d v="2017-01-01T17:35:22"/>
    <b v="1"/>
    <n v="160"/>
    <b v="1"/>
    <s v="photography/photobooks"/>
    <n v="281.56666666666666"/>
    <n v="52.793750000000003"/>
    <x v="8"/>
  </r>
  <r>
    <n v="1529"/>
    <x v="1529"/>
    <s v="An empowering photo book that transforms hurtful experiences into strength and solidarity."/>
    <n v="19000"/>
    <n v="19129"/>
    <x v="0"/>
    <x v="0"/>
    <s v="USD"/>
    <n v="1426773920"/>
    <d v="2015-03-19T14:05:20"/>
    <n v="1424185520"/>
    <d v="2015-02-17T15:05:20"/>
    <b v="1"/>
    <n v="141"/>
    <b v="1"/>
    <s v="photography/photobooks"/>
    <n v="100.67894736842105"/>
    <n v="135.66666666666666"/>
    <x v="8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d v="2015-09-28T18:24:55"/>
    <b v="1"/>
    <n v="874"/>
    <b v="1"/>
    <s v="photography/photobooks"/>
    <n v="134.82571428571427"/>
    <n v="53.991990846681922"/>
    <x v="8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d v="2014-10-29T19:15:26"/>
    <b v="1"/>
    <n v="73"/>
    <b v="1"/>
    <s v="photography/photobooks"/>
    <n v="175.95744680851064"/>
    <n v="56.643835616438359"/>
    <x v="8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d v="2016-01-22T11:24:25"/>
    <b v="1"/>
    <n v="294"/>
    <b v="1"/>
    <s v="photography/photobooks"/>
    <n v="484.02000000000004"/>
    <n v="82.316326530612244"/>
    <x v="8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d v="2016-03-14T00:02:57"/>
    <b v="1"/>
    <n v="740"/>
    <b v="1"/>
    <s v="photography/photobooks"/>
    <n v="145.14000000000001"/>
    <n v="88.26081081081081"/>
    <x v="8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d v="2015-08-05T16:11:02"/>
    <b v="1"/>
    <n v="369"/>
    <b v="1"/>
    <s v="photography/photobooks"/>
    <n v="417.73333333333335"/>
    <n v="84.905149051490511"/>
    <x v="8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d v="2016-04-24T19:53:51"/>
    <b v="1"/>
    <n v="110"/>
    <b v="1"/>
    <s v="photography/photobooks"/>
    <n v="132.42499999999998"/>
    <n v="48.154545454545456"/>
    <x v="8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d v="2015-07-28T19:15:10"/>
    <b v="1"/>
    <n v="455"/>
    <b v="1"/>
    <s v="photography/photobooks"/>
    <n v="250.30841666666666"/>
    <n v="66.015406593406595"/>
    <x v="8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d v="2016-07-01T07:33:47"/>
    <b v="1"/>
    <n v="224"/>
    <b v="1"/>
    <s v="photography/photobooks"/>
    <n v="179.9"/>
    <n v="96.375"/>
    <x v="8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d v="2014-12-08T18:46:10"/>
    <b v="1"/>
    <n v="46"/>
    <b v="1"/>
    <s v="photography/photobooks"/>
    <n v="102.62857142857142"/>
    <n v="156.17391304347825"/>
    <x v="8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d v="2016-12-01T22:03:39"/>
    <b v="0"/>
    <n v="284"/>
    <b v="1"/>
    <s v="photography/photobooks"/>
    <n v="135.98609999999999"/>
    <n v="95.764859154929582"/>
    <x v="8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d v="2014-10-27T00:10:16"/>
    <b v="1"/>
    <n v="98"/>
    <b v="1"/>
    <s v="photography/photobooks"/>
    <n v="117.86666666666667"/>
    <n v="180.40816326530611"/>
    <x v="8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d v="2014-12-01T17:05:38"/>
    <b v="0"/>
    <n v="2"/>
    <b v="0"/>
    <s v="photography/nature"/>
    <n v="3.3333333333333333E-2"/>
    <n v="3"/>
    <x v="8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d v="2015-06-15T23:55:00"/>
    <b v="0"/>
    <n v="1"/>
    <b v="0"/>
    <s v="photography/nature"/>
    <n v="4"/>
    <n v="20"/>
    <x v="8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d v="2014-10-23T12:13:54"/>
    <b v="0"/>
    <n v="1"/>
    <b v="0"/>
    <s v="photography/nature"/>
    <n v="0.44444444444444442"/>
    <n v="10"/>
    <x v="8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d v="2015-02-18T01:13:44"/>
    <b v="0"/>
    <n v="0"/>
    <b v="0"/>
    <s v="photography/nature"/>
    <n v="0"/>
    <e v="#DIV/0!"/>
    <x v="8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d v="2015-01-27T21:13:54"/>
    <b v="0"/>
    <n v="1"/>
    <b v="0"/>
    <s v="photography/nature"/>
    <n v="3.3333333333333333E-2"/>
    <n v="1"/>
    <x v="8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d v="2014-07-19T05:06:39"/>
    <b v="0"/>
    <n v="11"/>
    <b v="0"/>
    <s v="photography/nature"/>
    <n v="28.9"/>
    <n v="26.272727272727273"/>
    <x v="8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d v="2017-02-16T10:14:42"/>
    <b v="0"/>
    <n v="0"/>
    <b v="0"/>
    <s v="photography/nature"/>
    <n v="0"/>
    <e v="#DIV/0!"/>
    <x v="8"/>
  </r>
  <r>
    <n v="1548"/>
    <x v="1548"/>
    <s v="Beauty is in the eye of the beholder and I want to inspire conservation through color."/>
    <n v="700"/>
    <n v="60"/>
    <x v="2"/>
    <x v="0"/>
    <s v="USD"/>
    <n v="1447020620"/>
    <d v="2015-11-08T22:10:20"/>
    <n v="1444425020"/>
    <d v="2015-10-09T21:10:20"/>
    <b v="0"/>
    <n v="1"/>
    <b v="0"/>
    <s v="photography/nature"/>
    <n v="8.5714285714285712"/>
    <n v="60"/>
    <x v="8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d v="2015-10-04T03:15:59"/>
    <b v="0"/>
    <n v="6"/>
    <b v="0"/>
    <s v="photography/nature"/>
    <n v="34"/>
    <n v="28.333333333333332"/>
    <x v="8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d v="2016-04-12T10:47:14"/>
    <b v="0"/>
    <n v="7"/>
    <b v="0"/>
    <s v="photography/nature"/>
    <n v="13.466666666666665"/>
    <n v="14.428571428571429"/>
    <x v="8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d v="2015-04-27T19:47:19"/>
    <b v="0"/>
    <n v="0"/>
    <b v="0"/>
    <s v="photography/nature"/>
    <n v="0"/>
    <e v="#DIV/0!"/>
    <x v="8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d v="2014-09-10T16:31:48"/>
    <b v="0"/>
    <n v="16"/>
    <b v="0"/>
    <s v="photography/nature"/>
    <n v="49.186046511627907"/>
    <n v="132.1875"/>
    <x v="8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d v="2015-08-03T06:47:27"/>
    <b v="0"/>
    <n v="0"/>
    <b v="0"/>
    <s v="photography/nature"/>
    <n v="0"/>
    <e v="#DIV/0!"/>
    <x v="8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d v="2015-07-03T06:03:10"/>
    <b v="0"/>
    <n v="0"/>
    <b v="0"/>
    <s v="photography/nature"/>
    <n v="0"/>
    <e v="#DIV/0!"/>
    <x v="8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d v="2015-08-25T14:43:52"/>
    <b v="0"/>
    <n v="0"/>
    <b v="0"/>
    <s v="photography/nature"/>
    <n v="0"/>
    <e v="#DIV/0!"/>
    <x v="8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d v="2016-06-04T03:40:24"/>
    <b v="0"/>
    <n v="12"/>
    <b v="0"/>
    <s v="photography/nature"/>
    <n v="45.133333333333333"/>
    <n v="56.416666666666664"/>
    <x v="8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d v="2014-08-20T15:40:33"/>
    <b v="0"/>
    <n v="1"/>
    <b v="0"/>
    <s v="photography/nature"/>
    <n v="4"/>
    <n v="100"/>
    <x v="8"/>
  </r>
  <r>
    <n v="1558"/>
    <x v="1558"/>
    <s v="A large 2016 wall-calendar (A3 when open) featuring 12 stunning photographs by Lucy Wood."/>
    <n v="750"/>
    <n v="35"/>
    <x v="2"/>
    <x v="1"/>
    <s v="GBP"/>
    <n v="1440763920"/>
    <d v="2015-08-28T12:12:00"/>
    <n v="1435656759"/>
    <d v="2015-06-30T09:32:39"/>
    <b v="0"/>
    <n v="3"/>
    <b v="0"/>
    <s v="photography/nature"/>
    <n v="4.666666666666667"/>
    <n v="11.666666666666666"/>
    <x v="8"/>
  </r>
  <r>
    <n v="1559"/>
    <x v="1559"/>
    <s v="The goal of this project is to provide scientific evidence of bigfoot in the North Cascades."/>
    <n v="15000"/>
    <n v="50"/>
    <x v="2"/>
    <x v="0"/>
    <s v="USD"/>
    <n v="1430270199"/>
    <d v="2015-04-29T01:16:39"/>
    <n v="1428974199"/>
    <d v="2015-04-14T01:16:39"/>
    <b v="0"/>
    <n v="1"/>
    <b v="0"/>
    <s v="photography/nature"/>
    <n v="0.33333333333333337"/>
    <n v="50"/>
    <x v="8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d v="2014-10-24T00:29:53"/>
    <b v="0"/>
    <n v="4"/>
    <b v="0"/>
    <s v="photography/nature"/>
    <n v="3.7600000000000002"/>
    <n v="23.5"/>
    <x v="8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d v="2013-10-08T01:00:03"/>
    <b v="0"/>
    <n v="1"/>
    <b v="0"/>
    <s v="publishing/art books"/>
    <n v="0.67"/>
    <n v="67"/>
    <x v="3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d v="2009-09-23T13:35:16"/>
    <b v="0"/>
    <n v="0"/>
    <b v="0"/>
    <s v="publishing/art books"/>
    <n v="0"/>
    <e v="#DIV/0!"/>
    <x v="3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d v="2014-01-13T17:49:11"/>
    <b v="0"/>
    <n v="2"/>
    <b v="0"/>
    <s v="publishing/art books"/>
    <n v="1.4166666666666665"/>
    <n v="42.5"/>
    <x v="3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d v="2015-04-27T08:48:29"/>
    <b v="0"/>
    <n v="1"/>
    <b v="0"/>
    <s v="publishing/art books"/>
    <n v="0.1"/>
    <n v="10"/>
    <x v="3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d v="2011-05-09T17:31:01"/>
    <b v="0"/>
    <n v="1"/>
    <b v="0"/>
    <s v="publishing/art books"/>
    <n v="2.5"/>
    <n v="100"/>
    <x v="3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d v="2016-06-28T22:00:04"/>
    <b v="0"/>
    <n v="59"/>
    <b v="0"/>
    <s v="publishing/art books"/>
    <n v="21.25"/>
    <n v="108.05084745762711"/>
    <x v="3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d v="2014-02-01T22:29:05"/>
    <b v="0"/>
    <n v="13"/>
    <b v="0"/>
    <s v="publishing/art books"/>
    <n v="4.117647058823529"/>
    <n v="26.923076923076923"/>
    <x v="3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d v="2014-11-19T01:29:45"/>
    <b v="0"/>
    <n v="22"/>
    <b v="0"/>
    <s v="publishing/art books"/>
    <n v="13.639999999999999"/>
    <n v="155"/>
    <x v="3"/>
  </r>
  <r>
    <n v="1569"/>
    <x v="1569"/>
    <s v="to be removed"/>
    <n v="30000"/>
    <n v="0"/>
    <x v="1"/>
    <x v="0"/>
    <s v="USD"/>
    <n v="1369498714"/>
    <d v="2013-05-25T16:18:34"/>
    <n v="1366906714"/>
    <d v="2013-04-25T16:18:34"/>
    <b v="0"/>
    <n v="0"/>
    <b v="0"/>
    <s v="publishing/art books"/>
    <n v="0"/>
    <e v="#DIV/0!"/>
    <x v="3"/>
  </r>
  <r>
    <n v="1570"/>
    <x v="1570"/>
    <s v="A Coloring Book of Breathtaking Beauties_x000a_To Calm the Heart and Soul"/>
    <n v="6000"/>
    <n v="2484"/>
    <x v="1"/>
    <x v="0"/>
    <s v="USD"/>
    <n v="1460140282"/>
    <d v="2016-04-08T18:31:22"/>
    <n v="1457551882"/>
    <d v="2016-03-09T19:31:22"/>
    <b v="0"/>
    <n v="52"/>
    <b v="0"/>
    <s v="publishing/art books"/>
    <n v="41.4"/>
    <n v="47.769230769230766"/>
    <x v="3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d v="2015-05-20T18:28:03"/>
    <b v="0"/>
    <n v="4"/>
    <b v="0"/>
    <s v="publishing/art books"/>
    <n v="0.66115702479338845"/>
    <n v="20"/>
    <x v="3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d v="2016-02-04T00:47:39"/>
    <b v="0"/>
    <n v="3"/>
    <b v="0"/>
    <s v="publishing/art books"/>
    <n v="5"/>
    <n v="41.666666666666664"/>
    <x v="3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d v="2017-02-20T00:00:02"/>
    <b v="0"/>
    <n v="3"/>
    <b v="0"/>
    <s v="publishing/art books"/>
    <n v="2.4777777777777779"/>
    <n v="74.333333333333329"/>
    <x v="3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d v="2015-01-13T22:15:29"/>
    <b v="0"/>
    <n v="6"/>
    <b v="0"/>
    <s v="publishing/art books"/>
    <n v="5.0599999999999996"/>
    <n v="84.333333333333329"/>
    <x v="3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d v="2014-06-09T12:34:56"/>
    <b v="0"/>
    <n v="35"/>
    <b v="0"/>
    <s v="publishing/art books"/>
    <n v="22.91"/>
    <n v="65.457142857142856"/>
    <x v="3"/>
  </r>
  <r>
    <n v="1576"/>
    <x v="1576"/>
    <s v="For the publication of my first 3 books: an Art book, a graphic novel, and a coloring book"/>
    <n v="5000"/>
    <n v="650"/>
    <x v="1"/>
    <x v="0"/>
    <s v="USD"/>
    <n v="1435698368"/>
    <d v="2015-06-30T21:06:08"/>
    <n v="1431810368"/>
    <d v="2015-05-16T21:06:08"/>
    <b v="0"/>
    <n v="10"/>
    <b v="0"/>
    <s v="publishing/art books"/>
    <n v="13"/>
    <n v="65"/>
    <x v="3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d v="2012-05-25T20:20:48"/>
    <b v="0"/>
    <n v="2"/>
    <b v="0"/>
    <s v="publishing/art books"/>
    <n v="0.54999999999999993"/>
    <n v="27.5"/>
    <x v="3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d v="2010-08-09T01:34:51"/>
    <b v="0"/>
    <n v="4"/>
    <b v="0"/>
    <s v="publishing/art books"/>
    <n v="10.806536636794938"/>
    <n v="51.25"/>
    <x v="3"/>
  </r>
  <r>
    <n v="1579"/>
    <x v="1579"/>
    <s v="'Compilation of visual and literary art through fine art photography, graphic art, and poetry."/>
    <n v="3333"/>
    <n v="28"/>
    <x v="1"/>
    <x v="0"/>
    <s v="USD"/>
    <n v="1377734091"/>
    <d v="2013-08-28T23:54:51"/>
    <n v="1374882891"/>
    <d v="2013-07-26T23:54:51"/>
    <b v="0"/>
    <n v="2"/>
    <b v="0"/>
    <s v="publishing/art books"/>
    <n v="0.84008400840084008"/>
    <n v="14"/>
    <x v="3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d v="2012-03-22T01:12:06"/>
    <b v="0"/>
    <n v="0"/>
    <b v="0"/>
    <s v="publishing/art books"/>
    <n v="0"/>
    <e v="#DIV/0!"/>
    <x v="3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d v="2015-11-17T10:46:30"/>
    <b v="0"/>
    <n v="1"/>
    <b v="0"/>
    <s v="photography/places"/>
    <n v="0.5"/>
    <n v="5"/>
    <x v="8"/>
  </r>
  <r>
    <n v="1582"/>
    <x v="1582"/>
    <s v="I create canvas prints of images from in and around New Orleans"/>
    <n v="1000"/>
    <n v="93"/>
    <x v="2"/>
    <x v="0"/>
    <s v="USD"/>
    <n v="1445894400"/>
    <d v="2015-10-26T21:20:00"/>
    <n v="1440961053"/>
    <d v="2015-08-30T18:57:33"/>
    <b v="0"/>
    <n v="3"/>
    <b v="0"/>
    <s v="photography/places"/>
    <n v="9.3000000000000007"/>
    <n v="31"/>
    <x v="8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d v="2014-08-26T21:43:11"/>
    <b v="0"/>
    <n v="1"/>
    <b v="0"/>
    <s v="photography/places"/>
    <n v="7.4999999999999997E-2"/>
    <n v="15"/>
    <x v="8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d v="2014-05-20T15:35:01"/>
    <b v="0"/>
    <n v="0"/>
    <b v="0"/>
    <s v="photography/places"/>
    <n v="0"/>
    <e v="#DIV/0!"/>
    <x v="8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d v="2016-12-03T21:29:28"/>
    <b v="0"/>
    <n v="12"/>
    <b v="0"/>
    <s v="photography/places"/>
    <n v="79"/>
    <n v="131.66666666666666"/>
    <x v="8"/>
  </r>
  <r>
    <n v="1586"/>
    <x v="1586"/>
    <s v="Show the world the beauty that is in all of our back yards!"/>
    <n v="1500"/>
    <n v="0"/>
    <x v="2"/>
    <x v="0"/>
    <s v="USD"/>
    <n v="1428197422"/>
    <d v="2015-04-05T01:30:22"/>
    <n v="1425609022"/>
    <d v="2015-03-06T02:30:22"/>
    <b v="0"/>
    <n v="0"/>
    <b v="0"/>
    <s v="photography/places"/>
    <n v="0"/>
    <e v="#DIV/0!"/>
    <x v="8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d v="2014-11-13T22:49:25"/>
    <b v="0"/>
    <n v="1"/>
    <b v="0"/>
    <s v="photography/places"/>
    <n v="1.3333333333333334E-2"/>
    <n v="1"/>
    <x v="8"/>
  </r>
  <r>
    <n v="1588"/>
    <x v="1588"/>
    <s v="Southeast Texas as seen through the lens of a cell phone camera"/>
    <n v="516"/>
    <n v="0"/>
    <x v="2"/>
    <x v="0"/>
    <s v="USD"/>
    <n v="1422735120"/>
    <d v="2015-01-31T20:12:00"/>
    <n v="1420091999"/>
    <d v="2015-01-01T05:59:59"/>
    <b v="0"/>
    <n v="0"/>
    <b v="0"/>
    <s v="photography/places"/>
    <n v="0"/>
    <e v="#DIV/0!"/>
    <x v="8"/>
  </r>
  <r>
    <n v="1589"/>
    <x v="1589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d v="2015-09-09T23:38:06"/>
    <b v="0"/>
    <n v="0"/>
    <b v="0"/>
    <s v="photography/places"/>
    <n v="0"/>
    <e v="#DIV/0!"/>
    <x v="8"/>
  </r>
  <r>
    <n v="1590"/>
    <x v="1590"/>
    <s v="Discover Italy through photography."/>
    <n v="60000"/>
    <n v="1020"/>
    <x v="2"/>
    <x v="13"/>
    <s v="EUR"/>
    <n v="1443040464"/>
    <d v="2015-09-23T20:34:24"/>
    <n v="1440448464"/>
    <d v="2015-08-24T20:34:24"/>
    <b v="0"/>
    <n v="2"/>
    <b v="0"/>
    <s v="photography/places"/>
    <n v="1.7000000000000002"/>
    <n v="510"/>
    <x v="8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d v="2016-03-04T17:25:41"/>
    <b v="0"/>
    <n v="92"/>
    <b v="0"/>
    <s v="photography/places"/>
    <n v="29.228571428571428"/>
    <n v="44.478260869565219"/>
    <x v="8"/>
  </r>
  <r>
    <n v="1592"/>
    <x v="1592"/>
    <s v="A portfolio collage of beautiful pictures of authentic Pittsburgh locations and scenery."/>
    <n v="25"/>
    <n v="0"/>
    <x v="2"/>
    <x v="0"/>
    <s v="USD"/>
    <n v="1427503485"/>
    <d v="2015-03-28T00:44:45"/>
    <n v="1423619085"/>
    <d v="2015-02-11T01:44:45"/>
    <b v="0"/>
    <n v="0"/>
    <b v="0"/>
    <s v="photography/places"/>
    <n v="0"/>
    <e v="#DIV/0!"/>
    <x v="8"/>
  </r>
  <r>
    <n v="1593"/>
    <x v="1593"/>
    <s v="A trip to fulfill a dream of capturing the wonders and history of ancient Italy in person."/>
    <n v="22000"/>
    <n v="3"/>
    <x v="2"/>
    <x v="0"/>
    <s v="USD"/>
    <n v="1425154655"/>
    <d v="2015-02-28T20:17:35"/>
    <n v="1422562655"/>
    <d v="2015-01-29T20:17:35"/>
    <b v="0"/>
    <n v="3"/>
    <b v="0"/>
    <s v="photography/places"/>
    <n v="1.3636363636363637E-2"/>
    <n v="1"/>
    <x v="8"/>
  </r>
  <r>
    <n v="1594"/>
    <x v="1594"/>
    <s v="I photograph my love of New Orleans, create canvases and share those memories with you."/>
    <n v="1000"/>
    <n v="205"/>
    <x v="2"/>
    <x v="0"/>
    <s v="USD"/>
    <n v="1463329260"/>
    <d v="2016-05-15T16:21:00"/>
    <n v="1458147982"/>
    <d v="2016-03-16T17:06:22"/>
    <b v="0"/>
    <n v="10"/>
    <b v="0"/>
    <s v="photography/places"/>
    <n v="20.5"/>
    <n v="20.5"/>
    <x v="8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d v="2014-05-21T01:12:08"/>
    <b v="0"/>
    <n v="7"/>
    <b v="0"/>
    <s v="photography/places"/>
    <n v="0.27999999999999997"/>
    <n v="40"/>
    <x v="8"/>
  </r>
  <r>
    <n v="1596"/>
    <x v="1596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d v="2014-10-29T10:19:29"/>
    <b v="0"/>
    <n v="3"/>
    <b v="0"/>
    <s v="photography/places"/>
    <n v="2.3076923076923079"/>
    <n v="25"/>
    <x v="8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d v="2016-08-21T08:29:57"/>
    <b v="0"/>
    <n v="0"/>
    <b v="0"/>
    <s v="photography/places"/>
    <n v="0"/>
    <e v="#DIV/0!"/>
    <x v="8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d v="2015-05-27T16:00:58"/>
    <b v="0"/>
    <n v="1"/>
    <b v="0"/>
    <s v="photography/places"/>
    <n v="0.125"/>
    <n v="1"/>
    <x v="8"/>
  </r>
  <r>
    <n v="1599"/>
    <x v="1599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d v="2016-03-09T12:56:16"/>
    <b v="0"/>
    <n v="0"/>
    <b v="0"/>
    <s v="photography/places"/>
    <n v="0"/>
    <e v="#DIV/0!"/>
    <x v="8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d v="2014-06-01T01:22:32"/>
    <b v="0"/>
    <n v="9"/>
    <b v="0"/>
    <s v="photography/places"/>
    <n v="7.3400000000000007"/>
    <n v="40.777777777777779"/>
    <x v="8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d v="2011-04-05T02:13:53"/>
    <b v="0"/>
    <n v="56"/>
    <b v="1"/>
    <s v="music/rock"/>
    <n v="108.2492"/>
    <n v="48.325535714285714"/>
    <x v="4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d v="2011-09-02T07:08:37"/>
    <b v="0"/>
    <n v="32"/>
    <b v="1"/>
    <s v="music/rock"/>
    <n v="100.16666666666667"/>
    <n v="46.953125"/>
    <x v="4"/>
  </r>
  <r>
    <n v="1603"/>
    <x v="1603"/>
    <s v="An exercise in the wild and dangerous world of solo musicianship by Maxwell D Feinstein."/>
    <n v="2000"/>
    <n v="2000.66"/>
    <x v="0"/>
    <x v="0"/>
    <s v="USD"/>
    <n v="1327723459"/>
    <d v="2012-01-28T04:04:19"/>
    <n v="1322539459"/>
    <d v="2011-11-29T04:04:19"/>
    <b v="0"/>
    <n v="30"/>
    <b v="1"/>
    <s v="music/rock"/>
    <n v="100.03299999999999"/>
    <n v="66.688666666666663"/>
    <x v="4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d v="2012-02-06T20:17:15"/>
    <b v="0"/>
    <n v="70"/>
    <b v="1"/>
    <s v="music/rock"/>
    <n v="122.10714285714286"/>
    <n v="48.842857142857142"/>
    <x v="4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d v="2011-07-23T00:18:33"/>
    <b v="0"/>
    <n v="44"/>
    <b v="1"/>
    <s v="music/rock"/>
    <n v="100.69333333333334"/>
    <n v="137.30909090909091"/>
    <x v="4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d v="2010-12-24T02:40:38"/>
    <b v="0"/>
    <n v="92"/>
    <b v="1"/>
    <s v="music/rock"/>
    <n v="101.004125"/>
    <n v="87.829673913043479"/>
    <x v="4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d v="2012-05-24T19:24:11"/>
    <b v="0"/>
    <n v="205"/>
    <b v="1"/>
    <s v="music/rock"/>
    <n v="145.11000000000001"/>
    <n v="70.785365853658533"/>
    <x v="4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d v="2013-11-29T19:56:26"/>
    <b v="0"/>
    <n v="23"/>
    <b v="1"/>
    <s v="music/rock"/>
    <n v="101.25"/>
    <n v="52.826086956521742"/>
    <x v="4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d v="2011-09-10T00:01:49"/>
    <b v="0"/>
    <n v="4"/>
    <b v="1"/>
    <s v="music/rock"/>
    <n v="118.33333333333333"/>
    <n v="443.75"/>
    <x v="4"/>
  </r>
  <r>
    <n v="1610"/>
    <x v="1610"/>
    <s v="So The Story Goes is the upcoming album from &quot;Just Joe&quot; Altier."/>
    <n v="2000"/>
    <n v="5437"/>
    <x v="0"/>
    <x v="0"/>
    <s v="USD"/>
    <n v="1355609510"/>
    <d v="2012-12-15T22:11:50"/>
    <n v="1353017510"/>
    <d v="2012-11-15T22:11:50"/>
    <b v="0"/>
    <n v="112"/>
    <b v="1"/>
    <s v="music/rock"/>
    <n v="271.85000000000002"/>
    <n v="48.544642857142854"/>
    <x v="4"/>
  </r>
  <r>
    <n v="1611"/>
    <x v="1611"/>
    <s v="Skelton-Luns CD/7&quot; No Big Deal."/>
    <n v="800"/>
    <n v="1001"/>
    <x v="0"/>
    <x v="0"/>
    <s v="USD"/>
    <n v="1370390432"/>
    <d v="2013-06-05T00:00:32"/>
    <n v="1368576032"/>
    <d v="2013-05-15T00:00:32"/>
    <b v="0"/>
    <n v="27"/>
    <b v="1"/>
    <s v="music/rock"/>
    <n v="125.125"/>
    <n v="37.074074074074076"/>
    <x v="4"/>
  </r>
  <r>
    <n v="1612"/>
    <x v="1612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d v="2012-12-03T20:59:44"/>
    <b v="0"/>
    <n v="11"/>
    <b v="1"/>
    <s v="music/rock"/>
    <n v="110.00000000000001"/>
    <n v="50"/>
    <x v="4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d v="2012-06-22T01:40:02"/>
    <b v="0"/>
    <n v="26"/>
    <b v="1"/>
    <s v="music/rock"/>
    <n v="101.49999999999999"/>
    <n v="39.03846153846154"/>
    <x v="4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d v="2014-06-04T23:32:49"/>
    <b v="0"/>
    <n v="77"/>
    <b v="1"/>
    <s v="music/rock"/>
    <n v="102.69999999999999"/>
    <n v="66.688311688311686"/>
    <x v="4"/>
  </r>
  <r>
    <n v="1615"/>
    <x v="1615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d v="2011-10-29T01:13:16"/>
    <b v="0"/>
    <n v="136"/>
    <b v="1"/>
    <s v="music/rock"/>
    <n v="114.12500000000001"/>
    <n v="67.132352941176464"/>
    <x v="4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d v="2012-10-12T17:10:21"/>
    <b v="0"/>
    <n v="157"/>
    <b v="1"/>
    <s v="music/rock"/>
    <n v="104.2"/>
    <n v="66.369426751592357"/>
    <x v="4"/>
  </r>
  <r>
    <n v="1617"/>
    <x v="1617"/>
    <s v="The Coffis Brothers &amp;The Mountain Men are recording a brand new full length record."/>
    <n v="7000"/>
    <n v="10210"/>
    <x v="0"/>
    <x v="0"/>
    <s v="USD"/>
    <n v="1383332400"/>
    <d v="2013-11-01T19:00:00"/>
    <n v="1380470188"/>
    <d v="2013-09-29T15:56:28"/>
    <b v="0"/>
    <n v="158"/>
    <b v="1"/>
    <s v="music/rock"/>
    <n v="145.85714285714286"/>
    <n v="64.620253164556956"/>
    <x v="4"/>
  </r>
  <r>
    <n v="1618"/>
    <x v="1618"/>
    <s v="Janus Word combines hard rock with melodic acoustic music for a unique and awesome sound."/>
    <n v="1500"/>
    <n v="1576"/>
    <x v="0"/>
    <x v="0"/>
    <s v="USD"/>
    <n v="1362757335"/>
    <d v="2013-03-08T15:42:15"/>
    <n v="1359301335"/>
    <d v="2013-01-27T15:42:15"/>
    <b v="0"/>
    <n v="27"/>
    <b v="1"/>
    <s v="music/rock"/>
    <n v="105.06666666666666"/>
    <n v="58.370370370370374"/>
    <x v="4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d v="2014-08-25T04:28:06"/>
    <b v="0"/>
    <n v="23"/>
    <b v="1"/>
    <s v="music/rock"/>
    <n v="133.33333333333331"/>
    <n v="86.956521739130437"/>
    <x v="4"/>
  </r>
  <r>
    <n v="1620"/>
    <x v="1620"/>
    <s v="Kickstarting my music career with 300 hard copy CDs of my first release."/>
    <n v="1000"/>
    <n v="1130"/>
    <x v="0"/>
    <x v="0"/>
    <s v="USD"/>
    <n v="1361606940"/>
    <d v="2013-02-23T08:09:00"/>
    <n v="1361002140"/>
    <d v="2013-02-16T08:09:00"/>
    <b v="0"/>
    <n v="17"/>
    <b v="1"/>
    <s v="music/rock"/>
    <n v="112.99999999999999"/>
    <n v="66.470588235294116"/>
    <x v="4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d v="2012-04-04T14:33:35"/>
    <b v="0"/>
    <n v="37"/>
    <b v="1"/>
    <s v="music/rock"/>
    <n v="121.2"/>
    <n v="163.78378378378378"/>
    <x v="4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d v="2014-11-07T07:04:34"/>
    <b v="0"/>
    <n v="65"/>
    <b v="1"/>
    <s v="music/rock"/>
    <n v="101.72463768115942"/>
    <n v="107.98461538461538"/>
    <x v="4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d v="2013-06-28T16:31:29"/>
    <b v="0"/>
    <n v="18"/>
    <b v="1"/>
    <s v="music/rock"/>
    <n v="101.06666666666666"/>
    <n v="42.111111111111114"/>
    <x v="4"/>
  </r>
  <r>
    <n v="1624"/>
    <x v="1624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d v="2012-11-30T08:48:55"/>
    <b v="0"/>
    <n v="25"/>
    <b v="1"/>
    <s v="music/rock"/>
    <n v="118"/>
    <n v="47.2"/>
    <x v="4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d v="2012-08-14T16:47:33"/>
    <b v="0"/>
    <n v="104"/>
    <b v="1"/>
    <s v="music/rock"/>
    <n v="155.33333333333331"/>
    <n v="112.01923076923077"/>
    <x v="4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d v="2013-11-01T20:21:07"/>
    <b v="0"/>
    <n v="108"/>
    <b v="1"/>
    <s v="music/rock"/>
    <n v="101.18750000000001"/>
    <n v="74.953703703703709"/>
    <x v="4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d v="2012-10-23T16:58:09"/>
    <b v="0"/>
    <n v="38"/>
    <b v="1"/>
    <s v="music/rock"/>
    <n v="117"/>
    <n v="61.578947368421055"/>
    <x v="4"/>
  </r>
  <r>
    <n v="1628"/>
    <x v="1628"/>
    <s v="Original Jewish rock music on human relationships and identity"/>
    <n v="4000"/>
    <n v="4037"/>
    <x v="0"/>
    <x v="0"/>
    <s v="USD"/>
    <n v="1403026882"/>
    <d v="2014-06-17T17:41:22"/>
    <n v="1400175682"/>
    <d v="2014-05-15T17:41:22"/>
    <b v="0"/>
    <n v="88"/>
    <b v="1"/>
    <s v="music/rock"/>
    <n v="100.925"/>
    <n v="45.875"/>
    <x v="4"/>
  </r>
  <r>
    <n v="1629"/>
    <x v="1629"/>
    <s v="Help Off The Turnpike release new music, and set fire to everything!"/>
    <n v="6000"/>
    <n v="6220"/>
    <x v="0"/>
    <x v="0"/>
    <s v="USD"/>
    <n v="1392929333"/>
    <d v="2014-02-20T20:48:53"/>
    <n v="1389041333"/>
    <d v="2014-01-06T20:48:53"/>
    <b v="0"/>
    <n v="82"/>
    <b v="1"/>
    <s v="music/rock"/>
    <n v="103.66666666666666"/>
    <n v="75.853658536585371"/>
    <x v="4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d v="2012-01-31T20:06:15"/>
    <b v="0"/>
    <n v="126"/>
    <b v="1"/>
    <s v="music/rock"/>
    <n v="265.25"/>
    <n v="84.206349206349202"/>
    <x v="4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d v="2012-09-12T20:37:41"/>
    <b v="0"/>
    <n v="133"/>
    <b v="1"/>
    <s v="music/rock"/>
    <n v="155.91"/>
    <n v="117.22556390977444"/>
    <x v="4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d v="2011-07-26T08:10:54"/>
    <b v="0"/>
    <n v="47"/>
    <b v="1"/>
    <s v="music/rock"/>
    <n v="101.62500000000001"/>
    <n v="86.489361702127653"/>
    <x v="4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d v="2011-12-19T21:12:36"/>
    <b v="0"/>
    <n v="58"/>
    <b v="1"/>
    <s v="music/rock"/>
    <n v="100"/>
    <n v="172.41379310344828"/>
    <x v="4"/>
  </r>
  <r>
    <n v="1634"/>
    <x v="1634"/>
    <s v="Recording Debut  Album w/ Producer Ikey Owens from Free Moral Agents/ The Mars Volta"/>
    <n v="2000"/>
    <n v="2010"/>
    <x v="0"/>
    <x v="0"/>
    <s v="USD"/>
    <n v="1306994340"/>
    <d v="2011-06-02T05:59:00"/>
    <n v="1303706001"/>
    <d v="2011-04-25T04:33:21"/>
    <b v="0"/>
    <n v="32"/>
    <b v="1"/>
    <s v="music/rock"/>
    <n v="100.49999999999999"/>
    <n v="62.8125"/>
    <x v="4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d v="2016-05-12T20:51:01"/>
    <b v="0"/>
    <n v="37"/>
    <b v="1"/>
    <s v="music/rock"/>
    <n v="125.29999999999998"/>
    <n v="67.729729729729726"/>
    <x v="4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d v="2011-04-30T02:04:48"/>
    <b v="0"/>
    <n v="87"/>
    <b v="1"/>
    <s v="music/rock"/>
    <n v="103.55555555555556"/>
    <n v="53.5632183908046"/>
    <x v="4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d v="2009-11-05T18:02:20"/>
    <b v="0"/>
    <n v="15"/>
    <b v="1"/>
    <s v="music/rock"/>
    <n v="103.8"/>
    <n v="34.6"/>
    <x v="4"/>
  </r>
  <r>
    <n v="1638"/>
    <x v="1638"/>
    <s v="Avenues will be going in to the studio to record a new EP with Matt Allison!"/>
    <n v="1000"/>
    <n v="1050"/>
    <x v="0"/>
    <x v="0"/>
    <s v="USD"/>
    <n v="1362086700"/>
    <d v="2013-02-28T21:25:00"/>
    <n v="1358180968"/>
    <d v="2013-01-14T16:29:28"/>
    <b v="0"/>
    <n v="27"/>
    <b v="1"/>
    <s v="music/rock"/>
    <n v="105"/>
    <n v="38.888888888888886"/>
    <x v="4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d v="2012-02-02T15:39:25"/>
    <b v="0"/>
    <n v="19"/>
    <b v="1"/>
    <s v="music/rock"/>
    <n v="100"/>
    <n v="94.736842105263165"/>
    <x v="4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d v="2010-07-20T05:32:35"/>
    <b v="0"/>
    <n v="17"/>
    <b v="1"/>
    <s v="music/rock"/>
    <n v="169.86"/>
    <n v="39.967058823529413"/>
    <x v="4"/>
  </r>
  <r>
    <n v="1641"/>
    <x v="1641"/>
    <s v="Music Video For Upbeat and Inspiring Song - Run For Your Life"/>
    <n v="2500"/>
    <n v="2535"/>
    <x v="0"/>
    <x v="0"/>
    <s v="USD"/>
    <n v="1418998744"/>
    <d v="2014-12-19T14:19:04"/>
    <n v="1416406744"/>
    <d v="2014-11-19T14:19:04"/>
    <b v="0"/>
    <n v="26"/>
    <b v="1"/>
    <s v="music/pop"/>
    <n v="101.4"/>
    <n v="97.5"/>
    <x v="4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d v="2011-05-25T00:35:27"/>
    <b v="0"/>
    <n v="28"/>
    <b v="1"/>
    <s v="music/pop"/>
    <n v="100"/>
    <n v="42.857142857142854"/>
    <x v="4"/>
  </r>
  <r>
    <n v="1643"/>
    <x v="1643"/>
    <s v="This Is All Now is putting out a brand new record, and we need YOUR help to do it!"/>
    <n v="5000"/>
    <n v="6235"/>
    <x v="0"/>
    <x v="0"/>
    <s v="USD"/>
    <n v="1348516012"/>
    <d v="2012-09-24T19:46:52"/>
    <n v="1345924012"/>
    <d v="2012-08-25T19:46:52"/>
    <b v="0"/>
    <n v="37"/>
    <b v="1"/>
    <s v="music/pop"/>
    <n v="124.70000000000002"/>
    <n v="168.51351351351352"/>
    <x v="4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d v="2012-09-23T01:26:00"/>
    <b v="0"/>
    <n v="128"/>
    <b v="1"/>
    <s v="music/pop"/>
    <n v="109.5"/>
    <n v="85.546875"/>
    <x v="4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d v="2013-09-04T14:49:00"/>
    <b v="0"/>
    <n v="10"/>
    <b v="1"/>
    <s v="music/pop"/>
    <n v="110.80000000000001"/>
    <n v="554"/>
    <x v="4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d v="2014-07-13T10:48:23"/>
    <b v="0"/>
    <n v="83"/>
    <b v="1"/>
    <s v="music/pop"/>
    <n v="110.2"/>
    <n v="26.554216867469879"/>
    <x v="4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d v="2012-05-10T09:49:37"/>
    <b v="0"/>
    <n v="46"/>
    <b v="1"/>
    <s v="music/pop"/>
    <n v="104.71999999999998"/>
    <n v="113.82608695652173"/>
    <x v="4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d v="2011-02-18T16:54:42"/>
    <b v="0"/>
    <n v="90"/>
    <b v="1"/>
    <s v="music/pop"/>
    <n v="125.26086956521738"/>
    <n v="32.011111111111113"/>
    <x v="4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d v="2014-04-08T16:25:55"/>
    <b v="0"/>
    <n v="81"/>
    <b v="1"/>
    <s v="music/pop"/>
    <n v="100.58763157894737"/>
    <n v="47.189259259259259"/>
    <x v="4"/>
  </r>
  <r>
    <n v="1650"/>
    <x v="1650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d v="2013-09-09T10:27:17"/>
    <b v="0"/>
    <n v="32"/>
    <b v="1"/>
    <s v="music/pop"/>
    <n v="141.55000000000001"/>
    <n v="88.46875"/>
    <x v="4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d v="2011-03-23T21:37:00"/>
    <b v="0"/>
    <n v="20"/>
    <b v="1"/>
    <s v="music/pop"/>
    <n v="100.75"/>
    <n v="100.75"/>
    <x v="4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d v="2013-10-25T11:49:53"/>
    <b v="0"/>
    <n v="70"/>
    <b v="1"/>
    <s v="music/pop"/>
    <n v="100.66666666666666"/>
    <n v="64.714285714285708"/>
    <x v="4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d v="2011-03-24T20:01:36"/>
    <b v="0"/>
    <n v="168"/>
    <b v="1"/>
    <s v="music/pop"/>
    <n v="174.2304"/>
    <n v="51.854285714285716"/>
    <x v="4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d v="2012-03-19T21:22:40"/>
    <b v="0"/>
    <n v="34"/>
    <b v="1"/>
    <s v="music/pop"/>
    <n v="119.90909090909089"/>
    <n v="38.794117647058826"/>
    <x v="4"/>
  </r>
  <r>
    <n v="1655"/>
    <x v="1655"/>
    <s v="Berklee College of Music student, Meg Porter needs YOUR help to fund her very first EP!"/>
    <n v="1500"/>
    <n v="2143"/>
    <x v="0"/>
    <x v="0"/>
    <s v="USD"/>
    <n v="1333648820"/>
    <d v="2012-04-05T18:00:20"/>
    <n v="1331060420"/>
    <d v="2012-03-06T19:00:20"/>
    <b v="0"/>
    <n v="48"/>
    <b v="1"/>
    <s v="music/pop"/>
    <n v="142.86666666666667"/>
    <n v="44.645833333333336"/>
    <x v="4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d v="2012-11-13T22:17:32"/>
    <b v="0"/>
    <n v="48"/>
    <b v="1"/>
    <s v="music/pop"/>
    <n v="100.33493333333334"/>
    <n v="156.77333333333334"/>
    <x v="4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d v="2012-04-24T18:46:08"/>
    <b v="0"/>
    <n v="221"/>
    <b v="1"/>
    <s v="music/pop"/>
    <n v="104.93380000000001"/>
    <n v="118.70339366515837"/>
    <x v="4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d v="2012-11-10T05:19:27"/>
    <b v="0"/>
    <n v="107"/>
    <b v="1"/>
    <s v="music/pop"/>
    <n v="132.23333333333335"/>
    <n v="74.149532710280369"/>
    <x v="4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d v="2013-11-18T21:55:21"/>
    <b v="0"/>
    <n v="45"/>
    <b v="1"/>
    <s v="music/pop"/>
    <n v="112.79999999999998"/>
    <n v="12.533333333333333"/>
    <x v="4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d v="2016-03-30T16:39:10"/>
    <b v="0"/>
    <n v="36"/>
    <b v="1"/>
    <s v="music/pop"/>
    <n v="1253.75"/>
    <n v="27.861111111111111"/>
    <x v="4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d v="2015-12-05T23:57:11"/>
    <b v="0"/>
    <n v="101"/>
    <b v="1"/>
    <s v="music/pop"/>
    <n v="102.50632911392405"/>
    <n v="80.178217821782184"/>
    <x v="4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d v="2011-11-01T04:45:36"/>
    <b v="0"/>
    <n v="62"/>
    <b v="1"/>
    <s v="music/pop"/>
    <n v="102.6375"/>
    <n v="132.43548387096774"/>
    <x v="4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d v="2015-01-02T00:31:47"/>
    <b v="0"/>
    <n v="32"/>
    <b v="1"/>
    <s v="music/pop"/>
    <n v="108"/>
    <n v="33.75"/>
    <x v="4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d v="2012-01-31T18:16:58"/>
    <b v="0"/>
    <n v="89"/>
    <b v="1"/>
    <s v="music/pop"/>
    <n v="122.40879999999999"/>
    <n v="34.384494382022467"/>
    <x v="4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d v="2011-01-21T15:35:13"/>
    <b v="0"/>
    <n v="93"/>
    <b v="1"/>
    <s v="music/pop"/>
    <n v="119.45714285714286"/>
    <n v="44.956989247311824"/>
    <x v="4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d v="2013-02-26T06:04:33"/>
    <b v="0"/>
    <n v="98"/>
    <b v="1"/>
    <s v="music/pop"/>
    <n v="160.88"/>
    <n v="41.04081632653061"/>
    <x v="4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d v="2014-02-12T01:41:38"/>
    <b v="0"/>
    <n v="82"/>
    <b v="1"/>
    <s v="music/pop"/>
    <n v="126.85294117647059"/>
    <n v="52.597560975609753"/>
    <x v="4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d v="2011-10-29T03:35:39"/>
    <b v="0"/>
    <n v="116"/>
    <b v="1"/>
    <s v="music/pop"/>
    <n v="102.6375"/>
    <n v="70.784482758620683"/>
    <x v="4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d v="2016-04-01T21:14:36"/>
    <b v="0"/>
    <n v="52"/>
    <b v="1"/>
    <s v="music/pop"/>
    <n v="139.75"/>
    <n v="53.75"/>
    <x v="4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d v="2010-05-15T22:19:59"/>
    <b v="0"/>
    <n v="23"/>
    <b v="1"/>
    <s v="music/pop"/>
    <n v="102.60000000000001"/>
    <n v="44.608695652173914"/>
    <x v="4"/>
  </r>
  <r>
    <n v="1671"/>
    <x v="1671"/>
    <s v="I am seeking funding in order to help take my music from a hobby to a career."/>
    <n v="2000"/>
    <n v="2013.47"/>
    <x v="0"/>
    <x v="0"/>
    <s v="USD"/>
    <n v="1470056614"/>
    <d v="2016-08-01T13:03:34"/>
    <n v="1467464614"/>
    <d v="2016-07-02T13:03:34"/>
    <b v="0"/>
    <n v="77"/>
    <b v="1"/>
    <s v="music/pop"/>
    <n v="100.67349999999999"/>
    <n v="26.148961038961041"/>
    <x v="4"/>
  </r>
  <r>
    <n v="1672"/>
    <x v="1672"/>
    <s v="Sweet, sweet harmonies from Portland Oregon's premiere high school women's a cappella group."/>
    <n v="1700"/>
    <n v="1920"/>
    <x v="0"/>
    <x v="0"/>
    <s v="USD"/>
    <n v="1338824730"/>
    <d v="2012-06-04T15:45:30"/>
    <n v="1336232730"/>
    <d v="2012-05-05T15:45:30"/>
    <b v="0"/>
    <n v="49"/>
    <b v="1"/>
    <s v="music/pop"/>
    <n v="112.94117647058823"/>
    <n v="39.183673469387756"/>
    <x v="4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d v="2015-02-04T21:04:52"/>
    <b v="0"/>
    <n v="59"/>
    <b v="1"/>
    <s v="music/pop"/>
    <n v="128.09523809523807"/>
    <n v="45.593220338983052"/>
    <x v="4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d v="2016-07-18T14:31:46"/>
    <b v="0"/>
    <n v="113"/>
    <b v="1"/>
    <s v="music/pop"/>
    <n v="201.7"/>
    <n v="89.247787610619469"/>
    <x v="4"/>
  </r>
  <r>
    <n v="1675"/>
    <x v="1675"/>
    <s v="The Great Party is releasing their debut album. Here's your chance to be a part of it!"/>
    <n v="1000"/>
    <n v="1374.16"/>
    <x v="0"/>
    <x v="0"/>
    <s v="USD"/>
    <n v="1318802580"/>
    <d v="2011-10-16T22:03:00"/>
    <n v="1316194540"/>
    <d v="2011-09-16T17:35:40"/>
    <b v="0"/>
    <n v="34"/>
    <b v="1"/>
    <s v="music/pop"/>
    <n v="137.416"/>
    <n v="40.416470588235299"/>
    <x v="4"/>
  </r>
  <r>
    <n v="1676"/>
    <x v="1676"/>
    <s v="Help fund Bridge 19's tour in support of their first duo record, to be released in May 2012."/>
    <n v="3000"/>
    <n v="3460"/>
    <x v="0"/>
    <x v="0"/>
    <s v="USD"/>
    <n v="1334980740"/>
    <d v="2012-04-21T03:59:00"/>
    <n v="1330968347"/>
    <d v="2012-03-05T17:25:47"/>
    <b v="0"/>
    <n v="42"/>
    <b v="1"/>
    <s v="music/pop"/>
    <n v="115.33333333333333"/>
    <n v="82.38095238095238"/>
    <x v="4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d v="2016-02-16T09:46:16"/>
    <b v="0"/>
    <n v="42"/>
    <b v="1"/>
    <s v="music/pop"/>
    <n v="111.66666666666667"/>
    <n v="159.52380952380952"/>
    <x v="4"/>
  </r>
  <r>
    <n v="1678"/>
    <x v="1678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d v="2014-01-23T20:31:11"/>
    <b v="0"/>
    <n v="49"/>
    <b v="1"/>
    <s v="music/pop"/>
    <n v="118.39999999999999"/>
    <n v="36.244897959183675"/>
    <x v="4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d v="2011-06-29T01:39:05"/>
    <b v="0"/>
    <n v="56"/>
    <b v="1"/>
    <s v="music/pop"/>
    <n v="175"/>
    <n v="62.5"/>
    <x v="4"/>
  </r>
  <r>
    <n v="1680"/>
    <x v="1680"/>
    <s v="Working Musician dilemma #164: how the taxman put Kick the Record 2.0 on hold"/>
    <n v="1000"/>
    <n v="1175"/>
    <x v="0"/>
    <x v="0"/>
    <s v="USD"/>
    <n v="1405188667"/>
    <d v="2014-07-12T18:11:07"/>
    <n v="1402596667"/>
    <d v="2014-06-12T18:11:07"/>
    <b v="0"/>
    <n v="25"/>
    <b v="1"/>
    <s v="music/pop"/>
    <n v="117.5"/>
    <n v="47"/>
    <x v="4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d v="2017-02-08T02:54:44"/>
    <b v="0"/>
    <n v="884"/>
    <b v="0"/>
    <s v="music/faith"/>
    <n v="101.42212307692309"/>
    <n v="74.575090497737563"/>
    <x v="4"/>
  </r>
  <r>
    <n v="1682"/>
    <x v="1682"/>
    <s v="Christian singer-wongerwriter searching for funding to record CD of original Christian music."/>
    <n v="6000"/>
    <n v="0"/>
    <x v="3"/>
    <x v="0"/>
    <s v="USD"/>
    <n v="1492142860"/>
    <d v="2017-04-14T04:07:40"/>
    <n v="1486962460"/>
    <d v="2017-02-13T05:07:40"/>
    <b v="0"/>
    <n v="0"/>
    <b v="0"/>
    <s v="music/faith"/>
    <n v="0"/>
    <e v="#DIV/0!"/>
    <x v="4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d v="2017-03-14T18:45:38"/>
    <b v="0"/>
    <n v="10"/>
    <b v="0"/>
    <s v="music/faith"/>
    <n v="21.714285714285715"/>
    <n v="76"/>
    <x v="4"/>
  </r>
  <r>
    <n v="1684"/>
    <x v="1684"/>
    <s v="New Music from Marty Mikles!  A new EP all about God's Goodness &amp; Mercy."/>
    <n v="8000"/>
    <n v="8730"/>
    <x v="3"/>
    <x v="0"/>
    <s v="USD"/>
    <n v="1489775641"/>
    <d v="2017-03-17T18:34:01"/>
    <n v="1487360041"/>
    <d v="2017-02-17T19:34:01"/>
    <b v="0"/>
    <n v="101"/>
    <b v="0"/>
    <s v="music/faith"/>
    <n v="109.125"/>
    <n v="86.43564356435644"/>
    <x v="4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d v="2017-02-22T06:00:23"/>
    <b v="0"/>
    <n v="15"/>
    <b v="0"/>
    <s v="music/faith"/>
    <n v="102.85714285714285"/>
    <n v="24"/>
    <x v="4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d v="2017-02-26T20:15:19"/>
    <b v="0"/>
    <n v="1"/>
    <b v="0"/>
    <s v="music/faith"/>
    <n v="0.36"/>
    <n v="18"/>
    <x v="4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d v="2017-03-08T01:07:25"/>
    <b v="0"/>
    <n v="39"/>
    <b v="0"/>
    <s v="music/faith"/>
    <n v="31.25"/>
    <n v="80.128205128205124"/>
    <x v="4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d v="2017-03-10T12:49:54"/>
    <b v="0"/>
    <n v="7"/>
    <b v="0"/>
    <s v="music/faith"/>
    <n v="44.3"/>
    <n v="253.14285714285714"/>
    <x v="4"/>
  </r>
  <r>
    <n v="1689"/>
    <x v="1689"/>
    <s v="Praising the Living God in the second half of life."/>
    <n v="2400"/>
    <n v="2400"/>
    <x v="3"/>
    <x v="0"/>
    <s v="USD"/>
    <n v="1489700230"/>
    <d v="2017-03-16T21:37:10"/>
    <n v="1487111830"/>
    <d v="2017-02-14T22:37:10"/>
    <b v="0"/>
    <n v="14"/>
    <b v="0"/>
    <s v="music/faith"/>
    <n v="100"/>
    <n v="171.42857142857142"/>
    <x v="4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d v="2017-03-07T10:20:42"/>
    <b v="0"/>
    <n v="11"/>
    <b v="0"/>
    <s v="music/faith"/>
    <n v="25.4"/>
    <n v="57.727272727272727"/>
    <x v="4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d v="2017-03-01T16:50:08"/>
    <b v="0"/>
    <n v="38"/>
    <b v="0"/>
    <s v="music/faith"/>
    <n v="33.473333333333329"/>
    <n v="264.26315789473682"/>
    <x v="4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d v="2017-02-22T03:37:47"/>
    <b v="0"/>
    <n v="15"/>
    <b v="0"/>
    <s v="music/faith"/>
    <n v="47.8"/>
    <n v="159.33333333333334"/>
    <x v="4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d v="2017-03-09T22:05:12"/>
    <b v="0"/>
    <n v="8"/>
    <b v="0"/>
    <s v="music/faith"/>
    <n v="9.3333333333333339"/>
    <n v="35"/>
    <x v="4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d v="2017-02-25T16:04:34"/>
    <b v="0"/>
    <n v="1"/>
    <b v="0"/>
    <s v="music/faith"/>
    <n v="0.05"/>
    <n v="5"/>
    <x v="4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d v="2017-03-07T00:45:14"/>
    <b v="0"/>
    <n v="23"/>
    <b v="0"/>
    <s v="music/faith"/>
    <n v="11.708333333333334"/>
    <n v="61.086956521739133"/>
    <x v="4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d v="2017-03-02T01:40:11"/>
    <b v="0"/>
    <n v="0"/>
    <b v="0"/>
    <s v="music/faith"/>
    <n v="0"/>
    <e v="#DIV/0!"/>
    <x v="4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d v="2017-03-11T00:47:28"/>
    <b v="0"/>
    <n v="22"/>
    <b v="0"/>
    <s v="music/faith"/>
    <n v="20.208000000000002"/>
    <n v="114.81818181818181"/>
    <x v="4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d v="2017-03-02T04:59:20"/>
    <b v="0"/>
    <n v="0"/>
    <b v="0"/>
    <s v="music/faith"/>
    <n v="0"/>
    <e v="#DIV/0!"/>
    <x v="4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d v="2017-03-12T20:44:05"/>
    <b v="0"/>
    <n v="4"/>
    <b v="0"/>
    <s v="music/faith"/>
    <n v="4.2311459353574925"/>
    <n v="54"/>
    <x v="4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d v="2017-03-02T01:43:10"/>
    <b v="0"/>
    <n v="79"/>
    <b v="0"/>
    <s v="music/faith"/>
    <n v="26.06"/>
    <n v="65.974683544303801"/>
    <x v="4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d v="2014-12-16T15:56:45"/>
    <b v="0"/>
    <n v="2"/>
    <b v="0"/>
    <s v="music/faith"/>
    <n v="0.19801980198019803"/>
    <n v="5"/>
    <x v="4"/>
  </r>
  <r>
    <n v="1702"/>
    <x v="1702"/>
    <s v="I can do all things through christ jesus"/>
    <n v="16500"/>
    <n v="1"/>
    <x v="2"/>
    <x v="0"/>
    <s v="USD"/>
    <n v="1427745150"/>
    <d v="2015-03-30T19:52:30"/>
    <n v="1425156750"/>
    <d v="2015-02-28T20:52:30"/>
    <b v="0"/>
    <n v="1"/>
    <b v="0"/>
    <s v="music/faith"/>
    <n v="6.0606060606060606E-3"/>
    <n v="1"/>
    <x v="4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d v="2015-07-02T06:45:37"/>
    <b v="0"/>
    <n v="2"/>
    <b v="0"/>
    <s v="music/faith"/>
    <n v="1.02"/>
    <n v="25.5"/>
    <x v="4"/>
  </r>
  <r>
    <n v="1704"/>
    <x v="1704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d v="2015-01-17T03:21:13"/>
    <b v="0"/>
    <n v="11"/>
    <b v="0"/>
    <s v="music/faith"/>
    <n v="65.100000000000009"/>
    <n v="118.36363636363636"/>
    <x v="4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d v="2015-08-29T00:24:06"/>
    <b v="0"/>
    <n v="0"/>
    <b v="0"/>
    <s v="music/faith"/>
    <n v="0"/>
    <e v="#DIV/0!"/>
    <x v="4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d v="2015-06-24T07:21:12"/>
    <b v="0"/>
    <n v="0"/>
    <b v="0"/>
    <s v="music/faith"/>
    <n v="0"/>
    <e v="#DIV/0!"/>
    <x v="4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d v="2016-02-27T17:18:15"/>
    <b v="0"/>
    <n v="9"/>
    <b v="0"/>
    <s v="music/faith"/>
    <n v="9.74"/>
    <n v="54.111111111111114"/>
    <x v="4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d v="2016-03-22T20:48:26"/>
    <b v="0"/>
    <n v="0"/>
    <b v="0"/>
    <s v="music/faith"/>
    <n v="0"/>
    <e v="#DIV/0!"/>
    <x v="4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d v="2014-07-21T13:31:54"/>
    <b v="0"/>
    <n v="4"/>
    <b v="0"/>
    <s v="music/faith"/>
    <n v="4.8571428571428568"/>
    <n v="21.25"/>
    <x v="4"/>
  </r>
  <r>
    <n v="1710"/>
    <x v="1710"/>
    <s v="We want to create a gospel live album which has never been produced before."/>
    <n v="5000"/>
    <n v="34"/>
    <x v="2"/>
    <x v="12"/>
    <s v="EUR"/>
    <n v="1453122000"/>
    <d v="2016-01-18T13:00:00"/>
    <n v="1449151888"/>
    <d v="2015-12-03T14:11:28"/>
    <b v="0"/>
    <n v="1"/>
    <b v="0"/>
    <s v="music/faith"/>
    <n v="0.67999999999999994"/>
    <n v="34"/>
    <x v="4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d v="2014-08-01T15:30:34"/>
    <b v="0"/>
    <n v="2"/>
    <b v="0"/>
    <s v="music/faith"/>
    <n v="10.5"/>
    <n v="525"/>
    <x v="4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d v="2015-05-01T21:55:53"/>
    <b v="0"/>
    <n v="0"/>
    <b v="0"/>
    <s v="music/faith"/>
    <n v="0"/>
    <e v="#DIV/0!"/>
    <x v="4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d v="2014-09-05T19:13:32"/>
    <b v="0"/>
    <n v="1"/>
    <b v="0"/>
    <s v="music/faith"/>
    <n v="1.6666666666666667"/>
    <n v="50"/>
    <x v="4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d v="2015-04-01T22:02:41"/>
    <b v="0"/>
    <n v="17"/>
    <b v="0"/>
    <s v="music/faith"/>
    <n v="7.8680000000000003"/>
    <n v="115.70588235294117"/>
    <x v="4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d v="2015-03-01T05:13:05"/>
    <b v="0"/>
    <n v="2"/>
    <b v="0"/>
    <s v="music/faith"/>
    <n v="0.22"/>
    <n v="5.5"/>
    <x v="4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d v="2016-10-30T13:51:39"/>
    <b v="0"/>
    <n v="3"/>
    <b v="0"/>
    <s v="music/faith"/>
    <n v="7.5"/>
    <n v="50"/>
    <x v="4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d v="2016-03-31T23:33:58"/>
    <b v="0"/>
    <n v="41"/>
    <b v="0"/>
    <s v="music/faith"/>
    <n v="42.725880551301685"/>
    <n v="34.024390243902438"/>
    <x v="4"/>
  </r>
  <r>
    <n v="1718"/>
    <x v="1718"/>
    <s v="A melody for the galaxy."/>
    <n v="35000"/>
    <n v="75"/>
    <x v="2"/>
    <x v="0"/>
    <s v="USD"/>
    <n v="1463201940"/>
    <d v="2016-05-14T04:59:00"/>
    <n v="1459435149"/>
    <d v="2016-03-31T14:39:09"/>
    <b v="0"/>
    <n v="2"/>
    <b v="0"/>
    <s v="music/faith"/>
    <n v="0.2142857142857143"/>
    <n v="37.5"/>
    <x v="4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d v="2014-08-18T12:49:51"/>
    <b v="0"/>
    <n v="3"/>
    <b v="0"/>
    <s v="music/faith"/>
    <n v="0.87500000000000011"/>
    <n v="11.666666666666666"/>
    <x v="4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d v="2014-10-10T18:47:51"/>
    <b v="0"/>
    <n v="8"/>
    <b v="0"/>
    <s v="music/faith"/>
    <n v="5.625"/>
    <n v="28.125"/>
    <x v="4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d v="2015-11-11T11:04:23"/>
    <b v="0"/>
    <n v="0"/>
    <b v="0"/>
    <s v="music/faith"/>
    <n v="0"/>
    <e v="#DIV/0!"/>
    <x v="4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d v="2016-02-25T23:03:49"/>
    <b v="0"/>
    <n v="1"/>
    <b v="0"/>
    <s v="music/faith"/>
    <n v="3.4722222222222224E-2"/>
    <n v="1"/>
    <x v="4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d v="2015-05-05T19:48:35"/>
    <b v="0"/>
    <n v="3"/>
    <b v="0"/>
    <s v="music/faith"/>
    <n v="6.5"/>
    <n v="216.66666666666666"/>
    <x v="4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d v="2014-09-30T22:22:42"/>
    <b v="0"/>
    <n v="4"/>
    <b v="0"/>
    <s v="music/faith"/>
    <n v="0.58333333333333337"/>
    <n v="8.75"/>
    <x v="4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d v="2014-07-25T23:14:09"/>
    <b v="0"/>
    <n v="9"/>
    <b v="0"/>
    <s v="music/faith"/>
    <n v="10.181818181818182"/>
    <n v="62.222222222222221"/>
    <x v="4"/>
  </r>
  <r>
    <n v="1726"/>
    <x v="1726"/>
    <s v="Amanda Joy Hall's sophomore album, &quot;Every Day&quot;. Release expected July 2014"/>
    <n v="6500"/>
    <n v="2196"/>
    <x v="2"/>
    <x v="0"/>
    <s v="USD"/>
    <n v="1403906664"/>
    <d v="2014-06-27T22:04:24"/>
    <n v="1401401064"/>
    <d v="2014-05-29T22:04:24"/>
    <b v="0"/>
    <n v="16"/>
    <b v="0"/>
    <s v="music/faith"/>
    <n v="33.784615384615385"/>
    <n v="137.25"/>
    <x v="4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d v="2015-02-09T22:16:17"/>
    <b v="0"/>
    <n v="1"/>
    <b v="0"/>
    <s v="music/faith"/>
    <n v="3.3333333333333333E-2"/>
    <n v="1"/>
    <x v="4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d v="2015-09-21T15:01:14"/>
    <b v="0"/>
    <n v="7"/>
    <b v="0"/>
    <s v="music/faith"/>
    <n v="68.400000000000006"/>
    <n v="122.14285714285714"/>
    <x v="4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d v="2016-04-11T01:15:06"/>
    <b v="0"/>
    <n v="0"/>
    <b v="0"/>
    <s v="music/faith"/>
    <n v="0"/>
    <e v="#DIV/0!"/>
    <x v="4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d v="2015-09-25T02:06:23"/>
    <b v="0"/>
    <n v="0"/>
    <b v="0"/>
    <s v="music/faith"/>
    <n v="0"/>
    <e v="#DIV/0!"/>
    <x v="4"/>
  </r>
  <r>
    <n v="1731"/>
    <x v="1731"/>
    <s v="We are a Christin Worship band looking to midwest tour. God Bless!"/>
    <n v="1000"/>
    <n v="0"/>
    <x v="2"/>
    <x v="0"/>
    <s v="USD"/>
    <n v="1434034800"/>
    <d v="2015-06-11T15:00:00"/>
    <n v="1432849552"/>
    <d v="2015-05-28T21:45:52"/>
    <b v="0"/>
    <n v="0"/>
    <b v="0"/>
    <s v="music/faith"/>
    <n v="0"/>
    <e v="#DIV/0!"/>
    <x v="4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d v="2015-11-17T16:24:41"/>
    <b v="0"/>
    <n v="0"/>
    <b v="0"/>
    <s v="music/faith"/>
    <n v="0"/>
    <e v="#DIV/0!"/>
    <x v="4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d v="2016-09-01T16:12:54"/>
    <b v="0"/>
    <n v="0"/>
    <b v="0"/>
    <s v="music/faith"/>
    <n v="0"/>
    <e v="#DIV/0!"/>
    <x v="4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d v="2015-04-08T00:52:36"/>
    <b v="0"/>
    <n v="1"/>
    <b v="0"/>
    <s v="music/faith"/>
    <n v="2.2222222222222223E-2"/>
    <n v="1"/>
    <x v="4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d v="2016-07-08T19:32:25"/>
    <b v="0"/>
    <n v="2"/>
    <b v="0"/>
    <s v="music/faith"/>
    <n v="11"/>
    <n v="55"/>
    <x v="4"/>
  </r>
  <r>
    <n v="1736"/>
    <x v="1736"/>
    <s v="A unique meditative album reflecting on the life of Christ, inviting Him into your presence"/>
    <n v="3000"/>
    <n v="22"/>
    <x v="2"/>
    <x v="0"/>
    <s v="USD"/>
    <n v="1447018833"/>
    <d v="2015-11-08T21:40:33"/>
    <n v="1444423233"/>
    <d v="2015-10-09T20:40:33"/>
    <b v="0"/>
    <n v="1"/>
    <b v="0"/>
    <s v="music/faith"/>
    <n v="0.73333333333333328"/>
    <n v="22"/>
    <x v="4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d v="2015-06-20T22:46:32"/>
    <b v="0"/>
    <n v="15"/>
    <b v="0"/>
    <s v="music/faith"/>
    <n v="21.25"/>
    <n v="56.666666666666664"/>
    <x v="4"/>
  </r>
  <r>
    <n v="1738"/>
    <x v="1738"/>
    <s v="Music that inspires and gives hope for overcoming and change. And it is good music."/>
    <n v="5000"/>
    <n v="20"/>
    <x v="2"/>
    <x v="0"/>
    <s v="USD"/>
    <n v="1412283542"/>
    <d v="2014-10-02T20:59:02"/>
    <n v="1409691542"/>
    <d v="2014-09-02T20:59:02"/>
    <b v="0"/>
    <n v="1"/>
    <b v="0"/>
    <s v="music/faith"/>
    <n v="0.4"/>
    <n v="20"/>
    <x v="4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d v="2016-03-06T20:58:52"/>
    <b v="0"/>
    <n v="1"/>
    <b v="0"/>
    <s v="music/faith"/>
    <n v="0.1"/>
    <n v="1"/>
    <x v="4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d v="2015-06-16T19:37:02"/>
    <b v="0"/>
    <n v="0"/>
    <b v="0"/>
    <s v="music/faith"/>
    <n v="0"/>
    <e v="#DIV/0!"/>
    <x v="4"/>
  </r>
  <r>
    <n v="1741"/>
    <x v="1741"/>
    <s v="A photo journal documenting my experiences and travels across New Zealand"/>
    <n v="1200"/>
    <n v="1330"/>
    <x v="0"/>
    <x v="1"/>
    <s v="GBP"/>
    <n v="1433948671"/>
    <d v="2015-06-10T15:04:31"/>
    <n v="1430060671"/>
    <d v="2015-04-26T15:04:31"/>
    <b v="0"/>
    <n v="52"/>
    <b v="1"/>
    <s v="photography/photobooks"/>
    <n v="110.83333333333334"/>
    <n v="25.576923076923077"/>
    <x v="8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d v="2016-12-06T21:02:50"/>
    <b v="0"/>
    <n v="34"/>
    <b v="1"/>
    <s v="photography/photobooks"/>
    <n v="108.74999999999999"/>
    <n v="63.970588235294116"/>
    <x v="8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d v="2016-08-04T22:12:55"/>
    <b v="0"/>
    <n v="67"/>
    <b v="1"/>
    <s v="photography/photobooks"/>
    <n v="100.41666666666667"/>
    <n v="89.925373134328353"/>
    <x v="8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d v="2015-01-22T14:31:17"/>
    <b v="0"/>
    <n v="70"/>
    <b v="1"/>
    <s v="photography/photobooks"/>
    <n v="118.45454545454545"/>
    <n v="93.071428571428569"/>
    <x v="8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d v="2016-11-16T06:13:58"/>
    <b v="0"/>
    <n v="89"/>
    <b v="1"/>
    <s v="photography/photobooks"/>
    <n v="114.01428571428571"/>
    <n v="89.674157303370791"/>
    <x v="8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d v="2016-10-25T04:14:27"/>
    <b v="0"/>
    <n v="107"/>
    <b v="1"/>
    <s v="photography/photobooks"/>
    <n v="148.10000000000002"/>
    <n v="207.61682242990653"/>
    <x v="8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d v="2015-10-15T10:27:10"/>
    <b v="0"/>
    <n v="159"/>
    <b v="1"/>
    <s v="photography/photobooks"/>
    <n v="104.95555555555556"/>
    <n v="59.408805031446541"/>
    <x v="8"/>
  </r>
  <r>
    <n v="1748"/>
    <x v="1748"/>
    <s v="Telling the story of the city through remarkable people who live in Vancouver today."/>
    <n v="50000"/>
    <n v="64974"/>
    <x v="0"/>
    <x v="5"/>
    <s v="CAD"/>
    <n v="1441234143"/>
    <d v="2015-09-02T22:49:03"/>
    <n v="1438642143"/>
    <d v="2015-08-03T22:49:03"/>
    <b v="0"/>
    <n v="181"/>
    <b v="1"/>
    <s v="photography/photobooks"/>
    <n v="129.94800000000001"/>
    <n v="358.97237569060775"/>
    <x v="8"/>
  </r>
  <r>
    <n v="1749"/>
    <x v="1749"/>
    <s v="Help me fund the production run of my first book by local Photographer Sandro Ortolani."/>
    <n v="10050"/>
    <n v="12410.5"/>
    <x v="0"/>
    <x v="19"/>
    <s v="EUR"/>
    <n v="1488394800"/>
    <d v="2017-03-01T19:00:00"/>
    <n v="1485213921"/>
    <d v="2017-01-23T23:25:21"/>
    <b v="0"/>
    <n v="131"/>
    <b v="1"/>
    <s v="photography/photobooks"/>
    <n v="123.48756218905473"/>
    <n v="94.736641221374043"/>
    <x v="8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d v="2016-03-25T20:05:04"/>
    <b v="0"/>
    <n v="125"/>
    <b v="1"/>
    <s v="photography/photobooks"/>
    <n v="201.62"/>
    <n v="80.647999999999996"/>
    <x v="8"/>
  </r>
  <r>
    <n v="1751"/>
    <x v="1751"/>
    <s v="Photographs and stories culled from 10 years of road trips through rural Greece"/>
    <n v="10000"/>
    <n v="10290"/>
    <x v="0"/>
    <x v="0"/>
    <s v="USD"/>
    <n v="1426787123"/>
    <d v="2015-03-19T17:45:23"/>
    <n v="1424198723"/>
    <d v="2015-02-17T18:45:23"/>
    <b v="0"/>
    <n v="61"/>
    <b v="1"/>
    <s v="photography/photobooks"/>
    <n v="102.89999999999999"/>
    <n v="168.68852459016392"/>
    <x v="8"/>
  </r>
  <r>
    <n v="1752"/>
    <x v="1752"/>
    <s v="A little book of calm, in picture form, that will soothe the soul and un-furrow the brow."/>
    <n v="1200"/>
    <n v="3122"/>
    <x v="0"/>
    <x v="1"/>
    <s v="GBP"/>
    <n v="1476425082"/>
    <d v="2016-10-14T06:04:42"/>
    <n v="1473833082"/>
    <d v="2016-09-14T06:04:42"/>
    <b v="0"/>
    <n v="90"/>
    <b v="1"/>
    <s v="photography/photobooks"/>
    <n v="260.16666666666663"/>
    <n v="34.68888888888889"/>
    <x v="8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d v="2016-02-20T17:59:28"/>
    <b v="0"/>
    <n v="35"/>
    <b v="1"/>
    <s v="photography/photobooks"/>
    <n v="108"/>
    <n v="462.85714285714283"/>
    <x v="8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d v="2015-03-04T21:02:33"/>
    <b v="0"/>
    <n v="90"/>
    <b v="1"/>
    <s v="photography/photobooks"/>
    <n v="110.52941176470587"/>
    <n v="104.38888888888889"/>
    <x v="8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d v="2015-09-05T18:56:01"/>
    <b v="0"/>
    <n v="4"/>
    <b v="1"/>
    <s v="photography/photobooks"/>
    <n v="120"/>
    <n v="7.5"/>
    <x v="8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d v="2016-07-20T04:01:09"/>
    <b v="0"/>
    <n v="120"/>
    <b v="1"/>
    <s v="photography/photobooks"/>
    <n v="102.82909090909091"/>
    <n v="47.13"/>
    <x v="8"/>
  </r>
  <r>
    <n v="1757"/>
    <x v="1757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d v="2016-12-29T19:51:23"/>
    <b v="0"/>
    <n v="14"/>
    <b v="1"/>
    <s v="photography/photobooks"/>
    <n v="115.99999999999999"/>
    <n v="414.28571428571428"/>
    <x v="8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d v="2016-05-15T22:56:32"/>
    <b v="0"/>
    <n v="27"/>
    <b v="1"/>
    <s v="photography/photobooks"/>
    <n v="114.7"/>
    <n v="42.481481481481481"/>
    <x v="8"/>
  </r>
  <r>
    <n v="1759"/>
    <x v="1759"/>
    <s v="Death Valley will be the first photo book of Andi State"/>
    <n v="5000"/>
    <n v="5330"/>
    <x v="0"/>
    <x v="0"/>
    <s v="USD"/>
    <n v="1427309629"/>
    <d v="2015-03-25T18:53:49"/>
    <n v="1425585229"/>
    <d v="2015-03-05T19:53:49"/>
    <b v="0"/>
    <n v="49"/>
    <b v="1"/>
    <s v="photography/photobooks"/>
    <n v="106.60000000000001"/>
    <n v="108.77551020408163"/>
    <x v="8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d v="2016-02-05T16:08:33"/>
    <b v="0"/>
    <n v="102"/>
    <b v="1"/>
    <s v="photography/photobooks"/>
    <n v="165.44"/>
    <n v="81.098039215686271"/>
    <x v="8"/>
  </r>
  <r>
    <n v="1761"/>
    <x v="1761"/>
    <s v="A hardcover photobook telling the naked truth of a young photographers journey."/>
    <n v="100"/>
    <n v="155"/>
    <x v="0"/>
    <x v="1"/>
    <s v="GBP"/>
    <n v="1442065060"/>
    <d v="2015-09-12T13:37:40"/>
    <n v="1437745060"/>
    <d v="2015-07-24T13:37:40"/>
    <b v="0"/>
    <n v="3"/>
    <b v="1"/>
    <s v="photography/photobooks"/>
    <n v="155"/>
    <n v="51.666666666666664"/>
    <x v="8"/>
  </r>
  <r>
    <n v="1762"/>
    <x v="1762"/>
    <s v="Project rewards $25 gets you 190+ digital images"/>
    <n v="100"/>
    <n v="885"/>
    <x v="0"/>
    <x v="0"/>
    <s v="USD"/>
    <n v="1457739245"/>
    <d v="2016-03-11T23:34:05"/>
    <n v="1455147245"/>
    <d v="2016-02-10T23:34:05"/>
    <b v="0"/>
    <n v="25"/>
    <b v="1"/>
    <s v="photography/photobooks"/>
    <n v="885"/>
    <n v="35.4"/>
    <x v="8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d v="2016-09-23T20:50:40"/>
    <b v="0"/>
    <n v="118"/>
    <b v="1"/>
    <s v="photography/photobooks"/>
    <n v="101.90833333333333"/>
    <n v="103.63559322033899"/>
    <x v="8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d v="2014-07-05T11:39:39"/>
    <b v="1"/>
    <n v="39"/>
    <b v="0"/>
    <s v="photography/photobooks"/>
    <n v="19.600000000000001"/>
    <n v="55.282051282051285"/>
    <x v="8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d v="2014-07-14T23:31:52"/>
    <b v="1"/>
    <n v="103"/>
    <b v="0"/>
    <s v="photography/photobooks"/>
    <n v="59.467839999999995"/>
    <n v="72.16970873786407"/>
    <x v="8"/>
  </r>
  <r>
    <n v="1766"/>
    <x v="1766"/>
    <s v="I want to create a beautiful book which documents the Melbourne music scene."/>
    <n v="1500"/>
    <n v="0"/>
    <x v="2"/>
    <x v="2"/>
    <s v="AUD"/>
    <n v="1408999088"/>
    <d v="2014-08-25T20:38:08"/>
    <n v="1407184688"/>
    <d v="2014-08-04T20:38:08"/>
    <b v="1"/>
    <n v="0"/>
    <b v="0"/>
    <s v="photography/photobooks"/>
    <n v="0"/>
    <e v="#DIV/0!"/>
    <x v="8"/>
  </r>
  <r>
    <n v="1767"/>
    <x v="1767"/>
    <s v="A photographic search for the true meaning of pride for ones country during the World Cup"/>
    <n v="5000"/>
    <n v="2286"/>
    <x v="2"/>
    <x v="0"/>
    <s v="USD"/>
    <n v="1407080884"/>
    <d v="2014-08-03T15:48:04"/>
    <n v="1404488884"/>
    <d v="2014-07-04T15:48:04"/>
    <b v="1"/>
    <n v="39"/>
    <b v="0"/>
    <s v="photography/photobooks"/>
    <n v="45.72"/>
    <n v="58.615384615384613"/>
    <x v="8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d v="2014-07-29T13:27:24"/>
    <b v="1"/>
    <n v="15"/>
    <b v="0"/>
    <s v="photography/photobooks"/>
    <n v="3.74"/>
    <n v="12.466666666666667"/>
    <x v="8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d v="2014-12-14T19:39:19"/>
    <b v="1"/>
    <n v="22"/>
    <b v="0"/>
    <s v="photography/photobooks"/>
    <n v="2.7025000000000001"/>
    <n v="49.136363636363633"/>
    <x v="8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d v="2014-09-09T18:43:14"/>
    <b v="1"/>
    <n v="92"/>
    <b v="0"/>
    <s v="photography/photobooks"/>
    <n v="56.51428571428572"/>
    <n v="150.5"/>
    <x v="8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d v="2014-09-23T23:30:40"/>
    <b v="1"/>
    <n v="25"/>
    <b v="0"/>
    <s v="photography/photobooks"/>
    <n v="21.30952380952381"/>
    <n v="35.799999999999997"/>
    <x v="8"/>
  </r>
  <r>
    <n v="1772"/>
    <x v="1772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d v="2014-05-07T17:13:56"/>
    <b v="1"/>
    <n v="19"/>
    <b v="0"/>
    <s v="photography/photobooks"/>
    <n v="15.6"/>
    <n v="45.157894736842103"/>
    <x v="8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d v="2014-12-05T18:14:58"/>
    <b v="1"/>
    <n v="19"/>
    <b v="0"/>
    <s v="photography/photobooks"/>
    <n v="6.2566666666666677"/>
    <n v="98.78947368421052"/>
    <x v="8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d v="2014-10-18T05:14:52"/>
    <b v="1"/>
    <n v="13"/>
    <b v="0"/>
    <s v="photography/photobooks"/>
    <n v="45.92"/>
    <n v="88.307692307692307"/>
    <x v="8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d v="2014-09-09T23:26:00"/>
    <b v="1"/>
    <n v="124"/>
    <b v="0"/>
    <s v="photography/photobooks"/>
    <n v="65.101538461538468"/>
    <n v="170.62903225806451"/>
    <x v="8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d v="2014-09-23T22:57:51"/>
    <b v="1"/>
    <n v="4"/>
    <b v="0"/>
    <s v="photography/photobooks"/>
    <n v="6.7"/>
    <n v="83.75"/>
    <x v="8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d v="2015-01-21T08:34:13"/>
    <b v="1"/>
    <n v="10"/>
    <b v="0"/>
    <s v="photography/photobooks"/>
    <n v="13.5625"/>
    <n v="65.099999999999994"/>
    <x v="8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d v="2015-02-10T20:43:15"/>
    <b v="1"/>
    <n v="15"/>
    <b v="0"/>
    <s v="photography/photobooks"/>
    <n v="1.9900000000000002"/>
    <n v="66.333333333333329"/>
    <x v="8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d v="2016-08-03T16:36:20"/>
    <b v="1"/>
    <n v="38"/>
    <b v="0"/>
    <s v="photography/photobooks"/>
    <n v="36.236363636363642"/>
    <n v="104.89473684210526"/>
    <x v="8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d v="2016-05-03T14:25:10"/>
    <b v="1"/>
    <n v="152"/>
    <b v="0"/>
    <s v="photography/photobooks"/>
    <n v="39.743333333333339"/>
    <n v="78.440789473684205"/>
    <x v="8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d v="2016-08-15T14:49:05"/>
    <b v="1"/>
    <n v="24"/>
    <b v="0"/>
    <s v="photography/photobooks"/>
    <n v="25.763636363636365"/>
    <n v="59.041666666666664"/>
    <x v="8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d v="2016-01-19T13:48:09"/>
    <b v="1"/>
    <n v="76"/>
    <b v="0"/>
    <s v="photography/photobooks"/>
    <n v="15.491428571428573"/>
    <n v="71.34210526315789"/>
    <x v="8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d v="2015-04-21T22:47:58"/>
    <b v="1"/>
    <n v="185"/>
    <b v="0"/>
    <s v="photography/photobooks"/>
    <n v="23.692499999999999"/>
    <n v="51.227027027027027"/>
    <x v="8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d v="2014-12-30T15:44:00"/>
    <b v="1"/>
    <n v="33"/>
    <b v="0"/>
    <s v="photography/photobooks"/>
    <n v="39.76"/>
    <n v="60.242424242424242"/>
    <x v="8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d v="2014-09-15T03:14:15"/>
    <b v="1"/>
    <n v="108"/>
    <b v="0"/>
    <s v="photography/photobooks"/>
    <n v="20.220833333333331"/>
    <n v="44.935185185185183"/>
    <x v="8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d v="2014-11-15T13:12:57"/>
    <b v="1"/>
    <n v="29"/>
    <b v="0"/>
    <s v="photography/photobooks"/>
    <n v="47.631578947368418"/>
    <n v="31.206896551724139"/>
    <x v="8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d v="2015-03-05T15:43:57"/>
    <b v="1"/>
    <n v="24"/>
    <b v="0"/>
    <s v="photography/photobooks"/>
    <n v="15.329999999999998"/>
    <n v="63.875"/>
    <x v="8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d v="2014-10-01T22:45:42"/>
    <b v="1"/>
    <n v="4"/>
    <b v="0"/>
    <s v="photography/photobooks"/>
    <n v="1.3818181818181818"/>
    <n v="19"/>
    <x v="8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d v="2014-11-13T06:00:03"/>
    <b v="1"/>
    <n v="4"/>
    <b v="0"/>
    <s v="photography/photobooks"/>
    <n v="0.5"/>
    <n v="10"/>
    <x v="8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d v="2015-01-06T16:11:18"/>
    <b v="1"/>
    <n v="15"/>
    <b v="0"/>
    <s v="photography/photobooks"/>
    <n v="4.957575757575758"/>
    <n v="109.06666666666666"/>
    <x v="8"/>
  </r>
  <r>
    <n v="1791"/>
    <x v="1791"/>
    <s v="For the love of street photography and the beauty of traditional cultures in southern Italy."/>
    <n v="3000"/>
    <n v="107"/>
    <x v="2"/>
    <x v="1"/>
    <s v="GBP"/>
    <n v="1422553565"/>
    <d v="2015-01-29T17:46:05"/>
    <n v="1417369565"/>
    <d v="2014-11-30T17:46:05"/>
    <b v="1"/>
    <n v="4"/>
    <b v="0"/>
    <s v="photography/photobooks"/>
    <n v="3.5666666666666664"/>
    <n v="26.75"/>
    <x v="8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d v="2015-07-04T00:44:42"/>
    <b v="1"/>
    <n v="139"/>
    <b v="0"/>
    <s v="photography/photobooks"/>
    <n v="61.124000000000002"/>
    <n v="109.93525179856115"/>
    <x v="8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d v="2014-10-28T21:24:00"/>
    <b v="1"/>
    <n v="2"/>
    <b v="0"/>
    <s v="photography/photobooks"/>
    <n v="1.3333333333333335"/>
    <n v="20"/>
    <x v="8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d v="2015-01-07T13:13:42"/>
    <b v="1"/>
    <n v="18"/>
    <b v="0"/>
    <s v="photography/photobooks"/>
    <n v="11.077777777777778"/>
    <n v="55.388888888888886"/>
    <x v="8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d v="2016-09-15T06:55:41"/>
    <b v="1"/>
    <n v="81"/>
    <b v="0"/>
    <s v="photography/photobooks"/>
    <n v="38.735714285714288"/>
    <n v="133.90123456790124"/>
    <x v="8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d v="2016-05-25T10:32:46"/>
    <b v="1"/>
    <n v="86"/>
    <b v="0"/>
    <s v="photography/photobooks"/>
    <n v="22.05263157894737"/>
    <n v="48.720930232558139"/>
    <x v="8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d v="2016-11-15T13:39:49"/>
    <b v="1"/>
    <n v="140"/>
    <b v="0"/>
    <s v="photography/photobooks"/>
    <n v="67.55"/>
    <n v="48.25"/>
    <x v="8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d v="2015-12-06T07:50:33"/>
    <b v="1"/>
    <n v="37"/>
    <b v="0"/>
    <s v="photography/photobooks"/>
    <n v="13.637499999999999"/>
    <n v="58.972972972972975"/>
    <x v="8"/>
  </r>
  <r>
    <n v="1799"/>
    <x v="1799"/>
    <s v="The UnDiscovered Image, a monthly publication dedicated to photographers."/>
    <n v="4000"/>
    <n v="69.83"/>
    <x v="2"/>
    <x v="1"/>
    <s v="GBP"/>
    <n v="1415740408"/>
    <d v="2014-11-11T21:13:28"/>
    <n v="1414008808"/>
    <d v="2014-10-22T20:13:28"/>
    <b v="1"/>
    <n v="6"/>
    <b v="0"/>
    <s v="photography/photobooks"/>
    <n v="1.7457500000000001"/>
    <n v="11.638333333333334"/>
    <x v="8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d v="2016-09-10T14:32:50"/>
    <b v="1"/>
    <n v="113"/>
    <b v="0"/>
    <s v="photography/photobooks"/>
    <n v="20.44963251188932"/>
    <n v="83.716814159292042"/>
    <x v="8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d v="2015-11-13T15:51:08"/>
    <b v="1"/>
    <n v="37"/>
    <b v="0"/>
    <s v="photography/photobooks"/>
    <n v="13.852941176470587"/>
    <n v="63.648648648648646"/>
    <x v="8"/>
  </r>
  <r>
    <n v="1802"/>
    <x v="1802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d v="2015-06-04T11:20:30"/>
    <b v="1"/>
    <n v="18"/>
    <b v="0"/>
    <s v="photography/photobooks"/>
    <n v="48.485714285714288"/>
    <n v="94.277777777777771"/>
    <x v="8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d v="2015-01-14T01:43:02"/>
    <b v="1"/>
    <n v="75"/>
    <b v="0"/>
    <s v="photography/photobooks"/>
    <n v="30.8"/>
    <n v="71.86666666666666"/>
    <x v="8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d v="2015-10-05T16:16:44"/>
    <b v="1"/>
    <n v="52"/>
    <b v="0"/>
    <s v="photography/photobooks"/>
    <n v="35.174193548387095"/>
    <n v="104.84615384615384"/>
    <x v="8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d v="2015-08-31T19:17:38"/>
    <b v="1"/>
    <n v="122"/>
    <b v="0"/>
    <s v="photography/photobooks"/>
    <n v="36.404444444444444"/>
    <n v="67.139344262295083"/>
    <x v="8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d v="2014-08-26T15:19:09"/>
    <b v="1"/>
    <n v="8"/>
    <b v="0"/>
    <s v="photography/photobooks"/>
    <n v="2.9550000000000001"/>
    <n v="73.875"/>
    <x v="8"/>
  </r>
  <r>
    <n v="1807"/>
    <x v="1807"/>
    <s v="I want to explore alternative cultures and lifestyles in America."/>
    <n v="5000"/>
    <n v="553"/>
    <x v="2"/>
    <x v="0"/>
    <s v="USD"/>
    <n v="1411868313"/>
    <d v="2014-09-28T01:38:33"/>
    <n v="1409276313"/>
    <d v="2014-08-29T01:38:33"/>
    <b v="1"/>
    <n v="8"/>
    <b v="0"/>
    <s v="photography/photobooks"/>
    <n v="11.06"/>
    <n v="69.125"/>
    <x v="8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d v="2017-01-07T16:20:30"/>
    <b v="1"/>
    <n v="96"/>
    <b v="0"/>
    <s v="photography/photobooks"/>
    <n v="41.407142857142858"/>
    <n v="120.77083333333333"/>
    <x v="8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d v="2015-01-25T21:47:19"/>
    <b v="1"/>
    <n v="9"/>
    <b v="0"/>
    <s v="photography/photobooks"/>
    <n v="10.857142857142858"/>
    <n v="42.222222222222221"/>
    <x v="8"/>
  </r>
  <r>
    <n v="1810"/>
    <x v="1810"/>
    <s v="Film Speed is a series of Zines focusing on architecture shot completely on 35 and 120mm film."/>
    <n v="450"/>
    <n v="15"/>
    <x v="2"/>
    <x v="0"/>
    <s v="USD"/>
    <n v="1408657826"/>
    <d v="2014-08-21T21:50:26"/>
    <n v="1407621026"/>
    <d v="2014-08-09T21:50:26"/>
    <b v="0"/>
    <n v="2"/>
    <b v="0"/>
    <s v="photography/photobooks"/>
    <n v="3.3333333333333335"/>
    <n v="7.5"/>
    <x v="8"/>
  </r>
  <r>
    <n v="1811"/>
    <x v="1811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d v="2014-08-25T10:24:30"/>
    <b v="0"/>
    <n v="26"/>
    <b v="0"/>
    <s v="photography/photobooks"/>
    <n v="7.407407407407407E-2"/>
    <n v="1.5384615384615385"/>
    <x v="8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d v="2016-06-03T07:38:56"/>
    <b v="0"/>
    <n v="23"/>
    <b v="0"/>
    <s v="photography/photobooks"/>
    <n v="13.307692307692307"/>
    <n v="37.608695652173914"/>
    <x v="8"/>
  </r>
  <r>
    <n v="1813"/>
    <x v="1813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d v="2014-07-09T21:20:12"/>
    <b v="0"/>
    <n v="0"/>
    <b v="0"/>
    <s v="photography/photobooks"/>
    <n v="0"/>
    <e v="#DIV/0!"/>
    <x v="8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d v="2015-01-29T07:32:16"/>
    <b v="0"/>
    <n v="140"/>
    <b v="0"/>
    <s v="photography/photobooks"/>
    <n v="49.183333333333337"/>
    <n v="42.157142857142858"/>
    <x v="8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d v="2015-06-17T21:45:37"/>
    <b v="0"/>
    <n v="0"/>
    <b v="0"/>
    <s v="photography/photobooks"/>
    <n v="0"/>
    <e v="#DIV/0!"/>
    <x v="8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d v="2016-06-27T21:01:43"/>
    <b v="0"/>
    <n v="6"/>
    <b v="0"/>
    <s v="photography/photobooks"/>
    <n v="2.036"/>
    <n v="84.833333333333329"/>
    <x v="8"/>
  </r>
  <r>
    <n v="1817"/>
    <x v="1817"/>
    <s v="Hundreds of breathtaking rodeo photographs collected in a beautiful coffee table book."/>
    <n v="18000"/>
    <n v="9419"/>
    <x v="2"/>
    <x v="0"/>
    <s v="USD"/>
    <n v="1485759540"/>
    <d v="2017-01-30T06:59:00"/>
    <n v="1480607607"/>
    <d v="2016-12-01T15:53:27"/>
    <b v="0"/>
    <n v="100"/>
    <b v="0"/>
    <s v="photography/photobooks"/>
    <n v="52.327777777777776"/>
    <n v="94.19"/>
    <x v="8"/>
  </r>
  <r>
    <n v="1818"/>
    <x v="1818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d v="2015-03-04T05:37:30"/>
    <b v="0"/>
    <n v="0"/>
    <b v="0"/>
    <s v="photography/photobooks"/>
    <n v="0"/>
    <e v="#DIV/0!"/>
    <x v="8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d v="2014-06-30T18:03:16"/>
    <b v="0"/>
    <n v="4"/>
    <b v="0"/>
    <s v="photography/photobooks"/>
    <n v="2.083333333333333"/>
    <n v="6.25"/>
    <x v="8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d v="2015-03-02T02:01:30"/>
    <b v="0"/>
    <n v="8"/>
    <b v="0"/>
    <s v="photography/photobooks"/>
    <n v="6.565384615384616"/>
    <n v="213.375"/>
    <x v="8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d v="2012-01-18T07:39:27"/>
    <b v="0"/>
    <n v="57"/>
    <b v="1"/>
    <s v="music/rock"/>
    <n v="134.88999999999999"/>
    <n v="59.162280701754383"/>
    <x v="4"/>
  </r>
  <r>
    <n v="1822"/>
    <x v="1822"/>
    <s v="Wood Butcher needs your help to make this happen. Buy a CD, support local music!"/>
    <n v="300"/>
    <n v="300"/>
    <x v="0"/>
    <x v="5"/>
    <s v="CAD"/>
    <n v="1391194860"/>
    <d v="2014-01-31T19:01:00"/>
    <n v="1388084862"/>
    <d v="2013-12-26T19:07:42"/>
    <b v="0"/>
    <n v="11"/>
    <b v="1"/>
    <s v="music/rock"/>
    <n v="100"/>
    <n v="27.272727272727273"/>
    <x v="4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d v="2012-09-24T16:26:16"/>
    <b v="0"/>
    <n v="33"/>
    <b v="1"/>
    <s v="music/rock"/>
    <n v="115.85714285714286"/>
    <n v="24.575757575757574"/>
    <x v="4"/>
  </r>
  <r>
    <n v="1824"/>
    <x v="1824"/>
    <s v="cd fund raiser"/>
    <n v="3000"/>
    <n v="3002"/>
    <x v="0"/>
    <x v="0"/>
    <s v="USD"/>
    <n v="1389146880"/>
    <d v="2014-01-08T02:08:00"/>
    <n v="1387403967"/>
    <d v="2013-12-18T21:59:27"/>
    <b v="0"/>
    <n v="40"/>
    <b v="1"/>
    <s v="music/rock"/>
    <n v="100.06666666666666"/>
    <n v="75.05"/>
    <x v="4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d v="2013-06-18T20:01:43"/>
    <b v="0"/>
    <n v="50"/>
    <b v="1"/>
    <s v="music/rock"/>
    <n v="105.05"/>
    <n v="42.02"/>
    <x v="4"/>
  </r>
  <r>
    <n v="1826"/>
    <x v="1826"/>
    <s v="Hear your favorite Bear Ghost in eargasmic quality!"/>
    <n v="2000"/>
    <n v="2020"/>
    <x v="0"/>
    <x v="0"/>
    <s v="USD"/>
    <n v="1392675017"/>
    <d v="2014-02-17T22:10:17"/>
    <n v="1390083017"/>
    <d v="2014-01-18T22:10:17"/>
    <b v="0"/>
    <n v="38"/>
    <b v="1"/>
    <s v="music/rock"/>
    <n v="101"/>
    <n v="53.157894736842103"/>
    <x v="4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d v="2011-01-12T07:49:21"/>
    <b v="0"/>
    <n v="96"/>
    <b v="1"/>
    <s v="music/rock"/>
    <n v="100.66250000000001"/>
    <n v="83.885416666666671"/>
    <x v="4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d v="2014-04-07T21:35:30"/>
    <b v="0"/>
    <n v="48"/>
    <b v="1"/>
    <s v="music/rock"/>
    <n v="100.16000000000001"/>
    <n v="417.33333333333331"/>
    <x v="4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d v="2010-12-04T02:06:11"/>
    <b v="0"/>
    <n v="33"/>
    <b v="1"/>
    <s v="music/rock"/>
    <n v="166.68333333333334"/>
    <n v="75.765151515151516"/>
    <x v="4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d v="2014-01-25T16:25:07"/>
    <b v="0"/>
    <n v="226"/>
    <b v="1"/>
    <s v="music/rock"/>
    <n v="101.53333333333335"/>
    <n v="67.389380530973455"/>
    <x v="4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d v="2012-04-27T23:54:23"/>
    <b v="0"/>
    <n v="14"/>
    <b v="1"/>
    <s v="music/rock"/>
    <n v="103"/>
    <n v="73.571428571428569"/>
    <x v="4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d v="2011-02-02T12:57:07"/>
    <b v="0"/>
    <n v="20"/>
    <b v="1"/>
    <s v="music/rock"/>
    <n v="142.85714285714286"/>
    <n v="25"/>
    <x v="4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d v="2013-01-29T01:03:23"/>
    <b v="0"/>
    <n v="25"/>
    <b v="1"/>
    <s v="music/rock"/>
    <n v="262.5"/>
    <n v="42"/>
    <x v="4"/>
  </r>
  <r>
    <n v="1834"/>
    <x v="1834"/>
    <s v="Help us fund our first tour and promote our new EP!"/>
    <n v="10000"/>
    <n v="11805"/>
    <x v="0"/>
    <x v="0"/>
    <s v="USD"/>
    <n v="1422140895"/>
    <d v="2015-01-24T23:08:15"/>
    <n v="1418684895"/>
    <d v="2014-12-15T23:08:15"/>
    <b v="0"/>
    <n v="90"/>
    <b v="1"/>
    <s v="music/rock"/>
    <n v="118.05000000000001"/>
    <n v="131.16666666666666"/>
    <x v="4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d v="2016-03-01T16:51:11"/>
    <b v="0"/>
    <n v="11"/>
    <b v="1"/>
    <s v="music/rock"/>
    <n v="104"/>
    <n v="47.272727272727273"/>
    <x v="4"/>
  </r>
  <r>
    <n v="1836"/>
    <x v="1836"/>
    <s v="Help fund our 2013 Sound &amp; Lighting Touring rig!"/>
    <n v="5000"/>
    <n v="10017"/>
    <x v="0"/>
    <x v="0"/>
    <s v="USD"/>
    <n v="1361129129"/>
    <d v="2013-02-17T19:25:29"/>
    <n v="1359660329"/>
    <d v="2013-01-31T19:25:29"/>
    <b v="0"/>
    <n v="55"/>
    <b v="1"/>
    <s v="music/rock"/>
    <n v="200.34"/>
    <n v="182.12727272727273"/>
    <x v="4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d v="2012-01-18T01:08:55"/>
    <b v="0"/>
    <n v="30"/>
    <b v="1"/>
    <s v="music/rock"/>
    <n v="306.83333333333331"/>
    <n v="61.366666666666667"/>
    <x v="4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d v="2011-09-02T18:52:37"/>
    <b v="0"/>
    <n v="28"/>
    <b v="1"/>
    <s v="music/rock"/>
    <n v="100.149"/>
    <n v="35.767499999999998"/>
    <x v="4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d v="2016-09-01T17:19:42"/>
    <b v="0"/>
    <n v="45"/>
    <b v="1"/>
    <s v="music/rock"/>
    <n v="205.29999999999998"/>
    <n v="45.62222222222222"/>
    <x v="4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d v="2013-04-18T02:18:30"/>
    <b v="0"/>
    <n v="13"/>
    <b v="1"/>
    <s v="music/rock"/>
    <n v="108.88888888888889"/>
    <n v="75.384615384615387"/>
    <x v="4"/>
  </r>
  <r>
    <n v="1841"/>
    <x v="1841"/>
    <s v="Hard Rock with a Positive Message. Help us fund, release and promote our debut EP!"/>
    <n v="2000"/>
    <n v="2035"/>
    <x v="0"/>
    <x v="0"/>
    <s v="USD"/>
    <n v="1400561940"/>
    <d v="2014-05-20T04:59:00"/>
    <n v="1397679445"/>
    <d v="2014-04-16T20:17:25"/>
    <b v="0"/>
    <n v="40"/>
    <b v="1"/>
    <s v="music/rock"/>
    <n v="101.75"/>
    <n v="50.875"/>
    <x v="4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d v="2015-01-27T15:09:41"/>
    <b v="0"/>
    <n v="21"/>
    <b v="1"/>
    <s v="music/rock"/>
    <n v="125.25"/>
    <n v="119.28571428571429"/>
    <x v="4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d v="2011-01-21T23:52:34"/>
    <b v="0"/>
    <n v="134"/>
    <b v="1"/>
    <s v="music/rock"/>
    <n v="124.0061"/>
    <n v="92.541865671641801"/>
    <x v="4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d v="2011-05-03T23:21:54"/>
    <b v="0"/>
    <n v="20"/>
    <b v="1"/>
    <s v="music/rock"/>
    <n v="101.4"/>
    <n v="76.05"/>
    <x v="4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d v="2016-06-02T07:59:58"/>
    <b v="0"/>
    <n v="19"/>
    <b v="1"/>
    <s v="music/rock"/>
    <n v="100"/>
    <n v="52.631578947368418"/>
    <x v="4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d v="2012-11-15T15:36:17"/>
    <b v="0"/>
    <n v="209"/>
    <b v="1"/>
    <s v="music/rock"/>
    <n v="137.92666666666668"/>
    <n v="98.990430622009569"/>
    <x v="4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d v="2015-03-31T05:40:32"/>
    <b v="0"/>
    <n v="38"/>
    <b v="1"/>
    <s v="music/rock"/>
    <n v="120.88000000000001"/>
    <n v="79.526315789473685"/>
    <x v="4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d v="2011-05-28T18:54:48"/>
    <b v="0"/>
    <n v="24"/>
    <b v="1"/>
    <s v="music/rock"/>
    <n v="107.36666666666667"/>
    <n v="134.20833333333334"/>
    <x v="4"/>
  </r>
  <r>
    <n v="1849"/>
    <x v="1849"/>
    <s v="Release the Skylines is a small, local Cleveland metal band looking to record an album."/>
    <n v="300"/>
    <n v="301"/>
    <x v="0"/>
    <x v="0"/>
    <s v="USD"/>
    <n v="1350505059"/>
    <d v="2012-10-17T20:17:39"/>
    <n v="1347913059"/>
    <d v="2012-09-17T20:17:39"/>
    <b v="0"/>
    <n v="8"/>
    <b v="1"/>
    <s v="music/rock"/>
    <n v="100.33333333333334"/>
    <n v="37.625"/>
    <x v="4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d v="2014-06-10T23:01:40"/>
    <b v="0"/>
    <n v="179"/>
    <b v="1"/>
    <s v="music/rock"/>
    <n v="101.52222222222223"/>
    <n v="51.044692737430168"/>
    <x v="4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d v="2014-07-07T21:45:38"/>
    <b v="0"/>
    <n v="26"/>
    <b v="1"/>
    <s v="music/rock"/>
    <n v="100.07692307692308"/>
    <n v="50.03846153846154"/>
    <x v="4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d v="2015-03-18T18:30:52"/>
    <b v="0"/>
    <n v="131"/>
    <b v="1"/>
    <s v="music/rock"/>
    <n v="116.96666666666667"/>
    <n v="133.93129770992365"/>
    <x v="4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d v="2012-09-25T01:26:57"/>
    <b v="0"/>
    <n v="14"/>
    <b v="1"/>
    <s v="music/rock"/>
    <n v="101.875"/>
    <n v="58.214285714285715"/>
    <x v="4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d v="2013-04-24T00:30:37"/>
    <b v="0"/>
    <n v="174"/>
    <b v="1"/>
    <s v="music/rock"/>
    <n v="102.12366666666665"/>
    <n v="88.037643678160919"/>
    <x v="4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d v="2013-11-22T12:55:40"/>
    <b v="0"/>
    <n v="191"/>
    <b v="1"/>
    <s v="music/rock"/>
    <n v="154.05897142857143"/>
    <n v="70.576753926701571"/>
    <x v="4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d v="2014-06-27T20:31:12"/>
    <b v="0"/>
    <n v="38"/>
    <b v="1"/>
    <s v="music/rock"/>
    <n v="101.25"/>
    <n v="53.289473684210527"/>
    <x v="4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d v="2014-08-13T18:26:53"/>
    <b v="0"/>
    <n v="22"/>
    <b v="1"/>
    <s v="music/rock"/>
    <n v="100"/>
    <n v="136.36363636363637"/>
    <x v="4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d v="2011-10-17T04:48:41"/>
    <b v="0"/>
    <n v="149"/>
    <b v="1"/>
    <s v="music/rock"/>
    <n v="108.74800874800874"/>
    <n v="40.547315436241611"/>
    <x v="4"/>
  </r>
  <r>
    <n v="1859"/>
    <x v="1859"/>
    <s v="Queen Kwong is going ON TOUR to London and Paris!"/>
    <n v="3000"/>
    <n v="3955"/>
    <x v="0"/>
    <x v="0"/>
    <s v="USD"/>
    <n v="1316716129"/>
    <d v="2011-09-22T18:28:49"/>
    <n v="1314124129"/>
    <d v="2011-08-23T18:28:49"/>
    <b v="0"/>
    <n v="56"/>
    <b v="1"/>
    <s v="music/rock"/>
    <n v="131.83333333333334"/>
    <n v="70.625"/>
    <x v="4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d v="2014-01-16T17:01:24"/>
    <b v="0"/>
    <n v="19"/>
    <b v="1"/>
    <s v="music/rock"/>
    <n v="133.46666666666667"/>
    <n v="52.684210526315788"/>
    <x v="4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d v="2014-12-27T07:12:21"/>
    <b v="0"/>
    <n v="0"/>
    <b v="0"/>
    <s v="games/mobile games"/>
    <n v="0"/>
    <e v="#DIV/0!"/>
    <x v="6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d v="2017-01-20T11:49:34"/>
    <b v="0"/>
    <n v="16"/>
    <b v="0"/>
    <s v="games/mobile games"/>
    <n v="8.0833333333333321"/>
    <n v="90.9375"/>
    <x v="6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d v="2014-05-13T19:08:05"/>
    <b v="0"/>
    <n v="2"/>
    <b v="0"/>
    <s v="games/mobile games"/>
    <n v="0.4"/>
    <n v="5"/>
    <x v="6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d v="2014-04-04T17:11:40"/>
    <b v="0"/>
    <n v="48"/>
    <b v="0"/>
    <s v="games/mobile games"/>
    <n v="42.892307692307689"/>
    <n v="58.083333333333336"/>
    <x v="6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d v="2016-10-02T08:49:07"/>
    <b v="0"/>
    <n v="2"/>
    <b v="0"/>
    <s v="games/mobile games"/>
    <n v="3.6363636363636364E-3"/>
    <n v="2"/>
    <x v="6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d v="2017-01-07T05:54:57"/>
    <b v="0"/>
    <n v="2"/>
    <b v="0"/>
    <s v="games/mobile games"/>
    <n v="0.5"/>
    <n v="62.5"/>
    <x v="6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d v="2016-10-06T22:11:52"/>
    <b v="0"/>
    <n v="1"/>
    <b v="0"/>
    <s v="games/mobile games"/>
    <n v="0.05"/>
    <n v="10"/>
    <x v="6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d v="2015-11-20T18:42:05"/>
    <b v="0"/>
    <n v="17"/>
    <b v="0"/>
    <s v="games/mobile games"/>
    <n v="4.8680000000000003"/>
    <n v="71.588235294117652"/>
    <x v="6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d v="2016-12-05T00:04:09"/>
    <b v="0"/>
    <n v="0"/>
    <b v="0"/>
    <s v="games/mobile games"/>
    <n v="0"/>
    <e v="#DIV/0!"/>
    <x v="6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d v="2016-01-02T08:32:15"/>
    <b v="0"/>
    <n v="11"/>
    <b v="0"/>
    <s v="games/mobile games"/>
    <n v="10.314285714285715"/>
    <n v="32.81818181818182"/>
    <x v="6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d v="2014-10-11T18:48:21"/>
    <b v="0"/>
    <n v="95"/>
    <b v="0"/>
    <s v="games/mobile games"/>
    <n v="71.784615384615378"/>
    <n v="49.11578947368421"/>
    <x v="6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d v="2015-05-31T03:06:42"/>
    <b v="0"/>
    <n v="13"/>
    <b v="0"/>
    <s v="games/mobile games"/>
    <n v="1.06"/>
    <n v="16.307692307692307"/>
    <x v="6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d v="2015-06-09T14:46:50"/>
    <b v="0"/>
    <n v="2"/>
    <b v="0"/>
    <s v="games/mobile games"/>
    <n v="0.44999999999999996"/>
    <n v="18"/>
    <x v="6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d v="2016-06-08T23:15:33"/>
    <b v="0"/>
    <n v="2"/>
    <b v="0"/>
    <s v="games/mobile games"/>
    <n v="1.6250000000000001E-2"/>
    <n v="13"/>
    <x v="6"/>
  </r>
  <r>
    <n v="1875"/>
    <x v="1875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d v="2016-06-07T21:35:08"/>
    <b v="0"/>
    <n v="3"/>
    <b v="0"/>
    <s v="games/mobile games"/>
    <n v="0.51"/>
    <n v="17"/>
    <x v="6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d v="2014-05-17T06:50:05"/>
    <b v="0"/>
    <n v="0"/>
    <b v="0"/>
    <s v="games/mobile games"/>
    <n v="0"/>
    <e v="#DIV/0!"/>
    <x v="6"/>
  </r>
  <r>
    <n v="1877"/>
    <x v="1877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d v="2015-01-31T00:42:05"/>
    <b v="0"/>
    <n v="0"/>
    <b v="0"/>
    <s v="games/mobile games"/>
    <n v="0"/>
    <e v="#DIV/0!"/>
    <x v="6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d v="2014-05-14T00:12:35"/>
    <b v="0"/>
    <n v="0"/>
    <b v="0"/>
    <s v="games/mobile games"/>
    <n v="0"/>
    <e v="#DIV/0!"/>
    <x v="6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d v="2016-02-13T15:35:29"/>
    <b v="0"/>
    <n v="2"/>
    <b v="0"/>
    <s v="games/mobile games"/>
    <n v="0.12"/>
    <n v="3"/>
    <x v="6"/>
  </r>
  <r>
    <n v="1880"/>
    <x v="1880"/>
    <s v="Sim Betting Football is the only football (soccer) betting simulation  game."/>
    <n v="5000"/>
    <n v="1004"/>
    <x v="2"/>
    <x v="1"/>
    <s v="GBP"/>
    <n v="1459341380"/>
    <d v="2016-03-30T12:36:20"/>
    <n v="1456839380"/>
    <d v="2016-03-01T13:36:20"/>
    <b v="0"/>
    <n v="24"/>
    <b v="0"/>
    <s v="games/mobile games"/>
    <n v="20.080000000000002"/>
    <n v="41.833333333333336"/>
    <x v="6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d v="2015-02-08T03:39:49"/>
    <b v="0"/>
    <n v="70"/>
    <b v="1"/>
    <s v="music/indie rock"/>
    <n v="172.68449999999999"/>
    <n v="49.338428571428572"/>
    <x v="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d v="2012-06-07T22:46:52"/>
    <b v="0"/>
    <n v="81"/>
    <b v="1"/>
    <s v="music/indie rock"/>
    <n v="100.8955223880597"/>
    <n v="41.728395061728392"/>
    <x v="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d v="2012-03-09T22:45:08"/>
    <b v="0"/>
    <n v="32"/>
    <b v="1"/>
    <s v="music/indie rock"/>
    <n v="104.8048048048048"/>
    <n v="32.71875"/>
    <x v="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d v="2012-10-23T04:45:35"/>
    <b v="0"/>
    <n v="26"/>
    <b v="1"/>
    <s v="music/indie rock"/>
    <n v="135.1"/>
    <n v="51.96153846153846"/>
    <x v="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d v="2012-07-09T02:15:10"/>
    <b v="0"/>
    <n v="105"/>
    <b v="1"/>
    <s v="music/indie rock"/>
    <n v="116.32786885245903"/>
    <n v="50.685714285714283"/>
    <x v="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d v="2014-10-13T21:45:38"/>
    <b v="0"/>
    <n v="29"/>
    <b v="1"/>
    <s v="music/indie rock"/>
    <n v="102.08333333333333"/>
    <n v="42.241379310344826"/>
    <x v="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d v="2015-11-15T19:12:12"/>
    <b v="0"/>
    <n v="8"/>
    <b v="1"/>
    <s v="music/indie rock"/>
    <n v="111.16666666666666"/>
    <n v="416.875"/>
    <x v="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d v="2010-05-01T05:45:32"/>
    <b v="0"/>
    <n v="89"/>
    <b v="1"/>
    <s v="music/indie rock"/>
    <n v="166.08"/>
    <n v="46.651685393258425"/>
    <x v="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d v="2013-01-25T19:02:26"/>
    <b v="0"/>
    <n v="44"/>
    <b v="1"/>
    <s v="music/indie rock"/>
    <n v="106.60000000000001"/>
    <n v="48.454545454545453"/>
    <x v="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d v="2012-11-15T18:52:08"/>
    <b v="0"/>
    <n v="246"/>
    <b v="1"/>
    <s v="music/indie rock"/>
    <n v="144.58441666666667"/>
    <n v="70.5289837398374"/>
    <x v="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d v="2010-06-06T19:09:14"/>
    <b v="0"/>
    <n v="120"/>
    <b v="1"/>
    <s v="music/indie rock"/>
    <n v="105.55000000000001"/>
    <n v="87.958333333333329"/>
    <x v="4"/>
  </r>
  <r>
    <n v="1892"/>
    <x v="1892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d v="2011-05-08T15:18:01"/>
    <b v="0"/>
    <n v="26"/>
    <b v="1"/>
    <s v="music/indie rock"/>
    <n v="136.60000000000002"/>
    <n v="26.26923076923077"/>
    <x v="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d v="2011-03-30T22:36:25"/>
    <b v="0"/>
    <n v="45"/>
    <b v="1"/>
    <s v="music/indie rock"/>
    <n v="104"/>
    <n v="57.777777777777779"/>
    <x v="4"/>
  </r>
  <r>
    <n v="1894"/>
    <x v="1894"/>
    <s v="Im trying to raise $1000 for a 3 song EP in a studio!"/>
    <n v="1000"/>
    <n v="1145"/>
    <x v="0"/>
    <x v="0"/>
    <s v="USD"/>
    <n v="1329082983"/>
    <d v="2012-02-12T21:43:03"/>
    <n v="1326404583"/>
    <d v="2012-01-12T21:43:03"/>
    <b v="0"/>
    <n v="20"/>
    <b v="1"/>
    <s v="music/indie rock"/>
    <n v="114.5"/>
    <n v="57.25"/>
    <x v="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d v="2015-09-20T17:55:22"/>
    <b v="0"/>
    <n v="47"/>
    <b v="1"/>
    <s v="music/indie rock"/>
    <n v="101.71957671957672"/>
    <n v="196.34042553191489"/>
    <x v="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d v="2012-03-13T17:02:45"/>
    <b v="0"/>
    <n v="13"/>
    <b v="1"/>
    <s v="music/indie rock"/>
    <n v="123.94678492239468"/>
    <n v="43"/>
    <x v="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d v="2014-02-10T14:00:06"/>
    <b v="0"/>
    <n v="183"/>
    <b v="1"/>
    <s v="music/indie rock"/>
    <n v="102.45669291338582"/>
    <n v="35.551912568306008"/>
    <x v="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d v="2015-12-28T04:37:53"/>
    <b v="0"/>
    <n v="21"/>
    <b v="1"/>
    <s v="music/indie rock"/>
    <n v="144.5"/>
    <n v="68.80952380952381"/>
    <x v="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d v="2015-02-23T22:36:06"/>
    <b v="0"/>
    <n v="42"/>
    <b v="1"/>
    <s v="music/indie rock"/>
    <n v="133.33333333333331"/>
    <n v="28.571428571428573"/>
    <x v="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d v="2012-09-08T20:55:31"/>
    <b v="0"/>
    <n v="54"/>
    <b v="1"/>
    <s v="music/indie rock"/>
    <n v="109.3644"/>
    <n v="50.631666666666668"/>
    <x v="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d v="2015-04-22T13:02:09"/>
    <b v="0"/>
    <n v="25"/>
    <b v="0"/>
    <s v="technology/gadgets"/>
    <n v="2.6969696969696968"/>
    <n v="106.8"/>
    <x v="2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d v="2015-02-02T18:57:27"/>
    <b v="0"/>
    <n v="3"/>
    <b v="0"/>
    <s v="technology/gadgets"/>
    <n v="1.2"/>
    <n v="4"/>
    <x v="2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d v="2016-11-28T18:29:51"/>
    <b v="0"/>
    <n v="41"/>
    <b v="0"/>
    <s v="technology/gadgets"/>
    <n v="46.6"/>
    <n v="34.097560975609753"/>
    <x v="2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d v="2015-11-18T16:27:01"/>
    <b v="0"/>
    <n v="2"/>
    <b v="0"/>
    <s v="technology/gadgets"/>
    <n v="0.1"/>
    <n v="25"/>
    <x v="2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d v="2014-08-08T22:13:14"/>
    <b v="0"/>
    <n v="4"/>
    <b v="0"/>
    <s v="technology/gadgets"/>
    <n v="0.16800000000000001"/>
    <n v="10.5"/>
    <x v="2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d v="2016-05-24T16:06:23"/>
    <b v="0"/>
    <n v="99"/>
    <b v="0"/>
    <s v="technology/gadgets"/>
    <n v="42.76"/>
    <n v="215.95959595959596"/>
    <x v="2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d v="2014-05-08T14:05:25"/>
    <b v="0"/>
    <n v="4"/>
    <b v="0"/>
    <s v="technology/gadgets"/>
    <n v="0.28333333333333333"/>
    <n v="21.25"/>
    <x v="2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d v="2016-11-29T22:01:40"/>
    <b v="0"/>
    <n v="4"/>
    <b v="0"/>
    <s v="technology/gadgets"/>
    <n v="1.7319999999999998"/>
    <n v="108.25"/>
    <x v="2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d v="2014-09-23T10:17:59"/>
    <b v="0"/>
    <n v="38"/>
    <b v="0"/>
    <s v="technology/gadgets"/>
    <n v="14.111428571428572"/>
    <n v="129.97368421052633"/>
    <x v="2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d v="2015-09-17T23:06:57"/>
    <b v="0"/>
    <n v="285"/>
    <b v="0"/>
    <s v="technology/gadgets"/>
    <n v="39.395294117647055"/>
    <n v="117.49473684210527"/>
    <x v="2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d v="2014-07-10T00:48:54"/>
    <b v="0"/>
    <n v="1"/>
    <b v="0"/>
    <s v="technology/gadgets"/>
    <n v="2.3529411764705882E-2"/>
    <n v="10"/>
    <x v="2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d v="2015-05-05T05:26:00"/>
    <b v="0"/>
    <n v="42"/>
    <b v="0"/>
    <s v="technology/gadgets"/>
    <n v="59.3"/>
    <n v="70.595238095238102"/>
    <x v="2"/>
  </r>
  <r>
    <n v="1913"/>
    <x v="1913"/>
    <s v="Tibio is a revolutionary new product designed to solve an age old problem."/>
    <n v="48000"/>
    <n v="637"/>
    <x v="2"/>
    <x v="1"/>
    <s v="GBP"/>
    <n v="1412770578"/>
    <d v="2014-10-08T12:16:18"/>
    <n v="1410178578"/>
    <d v="2014-09-08T12:16:18"/>
    <b v="0"/>
    <n v="26"/>
    <b v="0"/>
    <s v="technology/gadgets"/>
    <n v="1.3270833333333334"/>
    <n v="24.5"/>
    <x v="2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d v="2014-10-17T04:11:13"/>
    <b v="0"/>
    <n v="2"/>
    <b v="0"/>
    <s v="technology/gadgets"/>
    <n v="9.0090090090090094"/>
    <n v="30"/>
    <x v="2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d v="2014-08-13T01:10:22"/>
    <b v="0"/>
    <n v="4"/>
    <b v="0"/>
    <s v="technology/gadgets"/>
    <n v="1.6"/>
    <n v="2"/>
    <x v="2"/>
  </r>
  <r>
    <n v="1916"/>
    <x v="1916"/>
    <s v="The Paint Can Holder Makes Painting Easier and Safer on Extension Ladders."/>
    <n v="20000"/>
    <n v="102"/>
    <x v="2"/>
    <x v="0"/>
    <s v="USD"/>
    <n v="1478542375"/>
    <d v="2016-11-07T18:12:55"/>
    <n v="1476378775"/>
    <d v="2016-10-13T17:12:55"/>
    <b v="0"/>
    <n v="6"/>
    <b v="0"/>
    <s v="technology/gadgets"/>
    <n v="0.51"/>
    <n v="17"/>
    <x v="2"/>
  </r>
  <r>
    <n v="1917"/>
    <x v="1917"/>
    <s v="Let's build a legendary brand altogether"/>
    <n v="390000"/>
    <n v="205025"/>
    <x v="2"/>
    <x v="7"/>
    <s v="HKD"/>
    <n v="1486708133"/>
    <d v="2017-02-10T06:28:53"/>
    <n v="1484116133"/>
    <d v="2017-01-11T06:28:53"/>
    <b v="0"/>
    <n v="70"/>
    <b v="0"/>
    <s v="technology/gadgets"/>
    <n v="52.570512820512818"/>
    <n v="2928.9285714285716"/>
    <x v="2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d v="2014-07-08T18:57:31"/>
    <b v="0"/>
    <n v="9"/>
    <b v="0"/>
    <s v="technology/gadgets"/>
    <n v="1.04"/>
    <n v="28.888888888888889"/>
    <x v="2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d v="2015-04-19T21:00:49"/>
    <b v="0"/>
    <n v="8"/>
    <b v="0"/>
    <s v="technology/gadgets"/>
    <n v="47.4"/>
    <n v="29.625"/>
    <x v="2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d v="2015-09-23T21:01:01"/>
    <b v="0"/>
    <n v="105"/>
    <b v="0"/>
    <s v="technology/gadgets"/>
    <n v="43.03"/>
    <n v="40.980952380952381"/>
    <x v="2"/>
  </r>
  <r>
    <n v="1921"/>
    <x v="1921"/>
    <s v="The Fine Spirits are making an album, but we need your help!"/>
    <n v="1500"/>
    <n v="2052"/>
    <x v="0"/>
    <x v="0"/>
    <s v="USD"/>
    <n v="1342243143"/>
    <d v="2012-07-14T05:19:03"/>
    <n v="1339651143"/>
    <d v="2012-06-14T05:19:03"/>
    <b v="0"/>
    <n v="38"/>
    <b v="1"/>
    <s v="music/indie rock"/>
    <n v="136.80000000000001"/>
    <n v="54"/>
    <x v="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d v="2013-11-12T06:08:27"/>
    <b v="0"/>
    <n v="64"/>
    <b v="1"/>
    <s v="music/indie rock"/>
    <n v="115.55"/>
    <n v="36.109375"/>
    <x v="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d v="2011-08-17T20:22:12"/>
    <b v="0"/>
    <n v="13"/>
    <b v="1"/>
    <s v="music/indie rock"/>
    <n v="240.79999999999998"/>
    <n v="23.153846153846153"/>
    <x v="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d v="2013-12-18T18:15:55"/>
    <b v="0"/>
    <n v="33"/>
    <b v="1"/>
    <s v="music/indie rock"/>
    <n v="114.39999999999999"/>
    <n v="104"/>
    <x v="4"/>
  </r>
  <r>
    <n v="1925"/>
    <x v="1925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d v="2013-09-18T21:38:08"/>
    <b v="0"/>
    <n v="52"/>
    <b v="1"/>
    <s v="music/indie rock"/>
    <n v="110.33333333333333"/>
    <n v="31.826923076923077"/>
    <x v="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d v="2010-10-05T22:54:16"/>
    <b v="0"/>
    <n v="107"/>
    <b v="1"/>
    <s v="music/indie rock"/>
    <n v="195.37933333333334"/>
    <n v="27.3896261682243"/>
    <x v="4"/>
  </r>
  <r>
    <n v="1927"/>
    <x v="1927"/>
    <s v="Hampshire is headed to GBS Detroit."/>
    <n v="600"/>
    <n v="620"/>
    <x v="0"/>
    <x v="0"/>
    <s v="USD"/>
    <n v="1331182740"/>
    <d v="2012-03-08T04:59:00"/>
    <n v="1329856839"/>
    <d v="2012-02-21T20:40:39"/>
    <b v="0"/>
    <n v="11"/>
    <b v="1"/>
    <s v="music/indie rock"/>
    <n v="103.33333333333334"/>
    <n v="56.363636363636367"/>
    <x v="4"/>
  </r>
  <r>
    <n v="1928"/>
    <x v="1928"/>
    <s v="Help us master and release our debut album &quot;The Kaleidoscope Dawn&quot;"/>
    <n v="2550"/>
    <n v="2630"/>
    <x v="0"/>
    <x v="0"/>
    <s v="USD"/>
    <n v="1367940794"/>
    <d v="2013-05-07T15:33:14"/>
    <n v="1365348794"/>
    <d v="2013-04-07T15:33:14"/>
    <b v="0"/>
    <n v="34"/>
    <b v="1"/>
    <s v="music/indie rock"/>
    <n v="103.1372549019608"/>
    <n v="77.352941176470594"/>
    <x v="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d v="2011-05-24T00:31:06"/>
    <b v="0"/>
    <n v="75"/>
    <b v="1"/>
    <s v="music/indie rock"/>
    <n v="100.3125"/>
    <n v="42.8"/>
    <x v="4"/>
  </r>
  <r>
    <n v="1930"/>
    <x v="1930"/>
    <s v="We're nearly done recording, but we're out of money! Help us release the record!!!"/>
    <n v="1000"/>
    <n v="1270"/>
    <x v="0"/>
    <x v="0"/>
    <s v="USD"/>
    <n v="1373203482"/>
    <d v="2013-07-07T13:24:42"/>
    <n v="1368019482"/>
    <d v="2013-05-08T13:24:42"/>
    <b v="0"/>
    <n v="26"/>
    <b v="1"/>
    <s v="music/indie rock"/>
    <n v="127"/>
    <n v="48.846153846153847"/>
    <x v="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d v="2012-05-08T21:25:09"/>
    <b v="0"/>
    <n v="50"/>
    <b v="1"/>
    <s v="music/indie rock"/>
    <n v="120.601"/>
    <n v="48.240400000000001"/>
    <x v="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d v="2012-01-03T19:26:13"/>
    <b v="0"/>
    <n v="80"/>
    <b v="1"/>
    <s v="music/indie rock"/>
    <n v="106.99047619047619"/>
    <n v="70.212500000000006"/>
    <x v="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d v="2014-08-28T03:08:27"/>
    <b v="0"/>
    <n v="110"/>
    <b v="1"/>
    <s v="music/indie rock"/>
    <n v="172.43333333333334"/>
    <n v="94.054545454545448"/>
    <x v="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d v="2011-11-18T20:48:41"/>
    <b v="0"/>
    <n v="77"/>
    <b v="1"/>
    <s v="music/indie rock"/>
    <n v="123.61999999999999"/>
    <n v="80.272727272727266"/>
    <x v="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d v="2014-05-14T22:22:51"/>
    <b v="0"/>
    <n v="50"/>
    <b v="1"/>
    <s v="music/indie rock"/>
    <n v="108.4"/>
    <n v="54.2"/>
    <x v="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d v="2011-11-05T21:21:10"/>
    <b v="0"/>
    <n v="145"/>
    <b v="1"/>
    <s v="music/indie rock"/>
    <n v="116.52013333333333"/>
    <n v="60.26903448275862"/>
    <x v="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d v="2012-05-30T02:51:21"/>
    <b v="0"/>
    <n v="29"/>
    <b v="1"/>
    <s v="music/indie rock"/>
    <n v="187.245"/>
    <n v="38.740344827586206"/>
    <x v="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d v="2013-06-01T06:13:51"/>
    <b v="0"/>
    <n v="114"/>
    <b v="1"/>
    <s v="music/indie rock"/>
    <n v="115.93333333333334"/>
    <n v="152.54385964912279"/>
    <x v="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d v="2013-02-08T23:38:28"/>
    <b v="0"/>
    <n v="96"/>
    <b v="1"/>
    <s v="music/indie rock"/>
    <n v="110.7"/>
    <n v="115.3125"/>
    <x v="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d v="2011-05-07T12:10:33"/>
    <b v="0"/>
    <n v="31"/>
    <b v="1"/>
    <s v="music/indie rock"/>
    <n v="170.92307692307693"/>
    <n v="35.838709677419352"/>
    <x v="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d v="2014-04-15T06:58:51"/>
    <b v="1"/>
    <n v="4883"/>
    <b v="1"/>
    <s v="technology/hardware"/>
    <n v="126.11835600000001"/>
    <n v="64.570118779438872"/>
    <x v="2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d v="2011-04-05T19:52:20"/>
    <b v="1"/>
    <n v="95"/>
    <b v="1"/>
    <s v="technology/hardware"/>
    <n v="138.44033333333334"/>
    <n v="87.436000000000007"/>
    <x v="2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d v="2016-06-27T06:28:36"/>
    <b v="1"/>
    <n v="2478"/>
    <b v="1"/>
    <s v="technology/hardware"/>
    <n v="1705.2499999999998"/>
    <n v="68.815577078288939"/>
    <x v="2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d v="2014-04-01T14:01:30"/>
    <b v="1"/>
    <n v="1789"/>
    <b v="1"/>
    <s v="technology/hardware"/>
    <n v="788.05550000000005"/>
    <n v="176.200223588597"/>
    <x v="2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d v="2015-06-02T06:02:38"/>
    <b v="1"/>
    <n v="680"/>
    <b v="1"/>
    <s v="technology/hardware"/>
    <n v="348.01799999999997"/>
    <n v="511.79117647058825"/>
    <x v="2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d v="2014-02-19T03:36:01"/>
    <b v="1"/>
    <n v="70"/>
    <b v="1"/>
    <s v="technology/hardware"/>
    <n v="149.74666666666667"/>
    <n v="160.44285714285715"/>
    <x v="2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d v="2009-10-16T22:02:00"/>
    <b v="1"/>
    <n v="23"/>
    <b v="1"/>
    <s v="technology/hardware"/>
    <n v="100.63375000000001"/>
    <n v="35.003043478260871"/>
    <x v="2"/>
  </r>
  <r>
    <n v="1948"/>
    <x v="1948"/>
    <s v="10 times more powerful than Raspberry Pi 3, x86 64-bit architecture"/>
    <n v="100000"/>
    <n v="800211"/>
    <x v="0"/>
    <x v="0"/>
    <s v="USD"/>
    <n v="1465232520"/>
    <d v="2016-06-06T17:02:00"/>
    <n v="1460557809"/>
    <d v="2016-04-13T14:30:09"/>
    <b v="1"/>
    <n v="4245"/>
    <b v="1"/>
    <s v="technology/hardware"/>
    <n v="800.21100000000001"/>
    <n v="188.50671378091872"/>
    <x v="2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d v="2014-06-10T10:09:11"/>
    <b v="1"/>
    <n v="943"/>
    <b v="1"/>
    <s v="technology/hardware"/>
    <n v="106.00260000000002"/>
    <n v="56.204984093319197"/>
    <x v="2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d v="2011-03-22T04:21:13"/>
    <b v="1"/>
    <n v="1876"/>
    <b v="1"/>
    <s v="technology/hardware"/>
    <n v="200.51866666666669"/>
    <n v="51.3054157782516"/>
    <x v="2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d v="2016-10-08T10:05:37"/>
    <b v="1"/>
    <n v="834"/>
    <b v="1"/>
    <s v="technology/hardware"/>
    <n v="212.44399999999999"/>
    <n v="127.36450839328538"/>
    <x v="2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d v="2013-09-09T14:33:35"/>
    <b v="1"/>
    <n v="682"/>
    <b v="1"/>
    <s v="technology/hardware"/>
    <n v="198.47237142857145"/>
    <n v="101.85532258064516"/>
    <x v="2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d v="2012-02-02T04:47:45"/>
    <b v="1"/>
    <n v="147"/>
    <b v="1"/>
    <s v="technology/hardware"/>
    <n v="225.94666666666666"/>
    <n v="230.55782312925169"/>
    <x v="2"/>
  </r>
  <r>
    <n v="1954"/>
    <x v="1954"/>
    <s v="The First Home Battery System You Simply Plug in to Install"/>
    <n v="50000"/>
    <n v="349474"/>
    <x v="0"/>
    <x v="0"/>
    <s v="USD"/>
    <n v="1457758800"/>
    <d v="2016-03-12T05:00:00"/>
    <n v="1453730176"/>
    <d v="2016-01-25T13:56:16"/>
    <b v="1"/>
    <n v="415"/>
    <b v="1"/>
    <s v="technology/hardware"/>
    <n v="698.94800000000009"/>
    <n v="842.10602409638557"/>
    <x v="2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d v="2012-04-21T06:31:21"/>
    <b v="1"/>
    <n v="290"/>
    <b v="1"/>
    <s v="technology/hardware"/>
    <n v="398.59528571428569"/>
    <n v="577.27593103448271"/>
    <x v="2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d v="2015-03-04T22:10:05"/>
    <b v="1"/>
    <n v="365"/>
    <b v="1"/>
    <s v="technology/hardware"/>
    <n v="294.0333333333333"/>
    <n v="483.34246575342468"/>
    <x v="2"/>
  </r>
  <r>
    <n v="1957"/>
    <x v="1957"/>
    <s v="An open hardware platform for the best microcontroller in the world."/>
    <n v="30000"/>
    <n v="50251.41"/>
    <x v="0"/>
    <x v="0"/>
    <s v="USD"/>
    <n v="1351304513"/>
    <d v="2012-10-27T02:21:53"/>
    <n v="1348712513"/>
    <d v="2012-09-27T02:21:53"/>
    <b v="1"/>
    <n v="660"/>
    <b v="1"/>
    <s v="technology/hardware"/>
    <n v="167.50470000000001"/>
    <n v="76.138500000000008"/>
    <x v="2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d v="2013-02-21T23:42:41"/>
    <b v="1"/>
    <n v="1356"/>
    <b v="1"/>
    <s v="technology/hardware"/>
    <n v="1435.5717142857143"/>
    <n v="74.107684365781708"/>
    <x v="2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d v="2014-08-20T20:17:40"/>
    <b v="1"/>
    <n v="424"/>
    <b v="1"/>
    <s v="technology/hardware"/>
    <n v="156.73439999999999"/>
    <n v="36.965660377358489"/>
    <x v="2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d v="2014-11-21T08:42:21"/>
    <b v="1"/>
    <n v="33"/>
    <b v="1"/>
    <s v="technology/hardware"/>
    <n v="117.90285714285716"/>
    <n v="2500.969696969697"/>
    <x v="2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d v="2012-08-27T04:40:17"/>
    <b v="1"/>
    <n v="1633"/>
    <b v="1"/>
    <s v="technology/hardware"/>
    <n v="1105.3811999999998"/>
    <n v="67.690214329454989"/>
    <x v="2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d v="2014-04-13T18:43:56"/>
    <b v="1"/>
    <n v="306"/>
    <b v="1"/>
    <s v="technology/hardware"/>
    <n v="192.92499999999998"/>
    <n v="63.04738562091503"/>
    <x v="2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d v="2014-08-12T10:18:54"/>
    <b v="1"/>
    <n v="205"/>
    <b v="1"/>
    <s v="technology/hardware"/>
    <n v="126.8842105263158"/>
    <n v="117.6"/>
    <x v="2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d v="2016-03-23T06:32:52"/>
    <b v="1"/>
    <n v="1281"/>
    <b v="1"/>
    <s v="technology/hardware"/>
    <n v="259.57748878923763"/>
    <n v="180.75185011709601"/>
    <x v="2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d v="2011-12-21T02:08:30"/>
    <b v="1"/>
    <n v="103"/>
    <b v="1"/>
    <s v="technology/hardware"/>
    <n v="262.27999999999997"/>
    <n v="127.32038834951456"/>
    <x v="2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d v="2014-07-15T12:58:18"/>
    <b v="1"/>
    <n v="1513"/>
    <b v="1"/>
    <s v="technology/hardware"/>
    <n v="206.74309000000002"/>
    <n v="136.6444745538665"/>
    <x v="2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d v="2014-04-01T15:55:29"/>
    <b v="1"/>
    <n v="405"/>
    <b v="1"/>
    <s v="technology/hardware"/>
    <n v="370.13"/>
    <n v="182.78024691358024"/>
    <x v="2"/>
  </r>
  <r>
    <n v="1968"/>
    <x v="1968"/>
    <s v="Bringing the advantages of wireless smart shifting to every cyclist. FITS ANY BIKE"/>
    <n v="50000"/>
    <n v="142483"/>
    <x v="0"/>
    <x v="0"/>
    <s v="USD"/>
    <n v="1480777515"/>
    <d v="2016-12-03T15:05:15"/>
    <n v="1478095515"/>
    <d v="2016-11-02T14:05:15"/>
    <b v="1"/>
    <n v="510"/>
    <b v="1"/>
    <s v="technology/hardware"/>
    <n v="284.96600000000001"/>
    <n v="279.37843137254902"/>
    <x v="2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d v="2016-07-06T19:01:08"/>
    <b v="1"/>
    <n v="1887"/>
    <b v="1"/>
    <s v="technology/hardware"/>
    <n v="579.08000000000004"/>
    <n v="61.375728669846318"/>
    <x v="2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d v="2013-02-19T04:38:21"/>
    <b v="1"/>
    <n v="701"/>
    <b v="1"/>
    <s v="technology/hardware"/>
    <n v="1131.8"/>
    <n v="80.727532097004286"/>
    <x v="2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d v="2013-10-14T12:01:01"/>
    <b v="1"/>
    <n v="3863"/>
    <b v="1"/>
    <s v="technology/hardware"/>
    <n v="263.02771750000005"/>
    <n v="272.35590732591254"/>
    <x v="2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d v="2012-10-19T00:17:24"/>
    <b v="1"/>
    <n v="238"/>
    <b v="1"/>
    <s v="technology/hardware"/>
    <n v="674.48"/>
    <n v="70.848739495798313"/>
    <x v="2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d v="2016-06-28T17:21:04"/>
    <b v="1"/>
    <n v="2051"/>
    <b v="1"/>
    <s v="technology/hardware"/>
    <n v="256.83081313131316"/>
    <n v="247.94003412969283"/>
    <x v="2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d v="2013-06-20T08:01:09"/>
    <b v="1"/>
    <n v="402"/>
    <b v="1"/>
    <s v="technology/hardware"/>
    <n v="375.49599999999998"/>
    <n v="186.81393034825871"/>
    <x v="2"/>
  </r>
  <r>
    <n v="1975"/>
    <x v="1975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d v="2013-02-08T18:07:31"/>
    <b v="1"/>
    <n v="253"/>
    <b v="1"/>
    <s v="technology/hardware"/>
    <n v="208.70837499999996"/>
    <n v="131.98948616600788"/>
    <x v="2"/>
  </r>
  <r>
    <n v="1976"/>
    <x v="1976"/>
    <s v="Can you help us make an ultra bright white one a reality?"/>
    <n v="4000"/>
    <n v="13864"/>
    <x v="0"/>
    <x v="1"/>
    <s v="GBP"/>
    <n v="1373751325"/>
    <d v="2013-07-13T21:35:25"/>
    <n v="1371159325"/>
    <d v="2013-06-13T21:35:25"/>
    <b v="1"/>
    <n v="473"/>
    <b v="1"/>
    <s v="technology/hardware"/>
    <n v="346.6"/>
    <n v="29.310782241014799"/>
    <x v="2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d v="2015-11-03T05:12:20"/>
    <b v="1"/>
    <n v="821"/>
    <b v="1"/>
    <s v="technology/hardware"/>
    <n v="402.33"/>
    <n v="245.02436053593178"/>
    <x v="2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d v="2012-05-10T05:24:52"/>
    <b v="1"/>
    <n v="388"/>
    <b v="1"/>
    <s v="technology/hardware"/>
    <n v="1026.8451399999999"/>
    <n v="1323.2540463917526"/>
    <x v="2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d v="2015-10-13T11:02:26"/>
    <b v="1"/>
    <n v="813"/>
    <b v="1"/>
    <s v="technology/hardware"/>
    <n v="114.901155"/>
    <n v="282.65966789667897"/>
    <x v="2"/>
  </r>
  <r>
    <n v="1980"/>
    <x v="1980"/>
    <s v="Multi-power charging that is smarter, stylish and designed for you."/>
    <n v="50000"/>
    <n v="177412.01"/>
    <x v="0"/>
    <x v="12"/>
    <s v="EUR"/>
    <n v="1459684862"/>
    <d v="2016-04-03T12:01:02"/>
    <n v="1456232462"/>
    <d v="2016-02-23T13:01:02"/>
    <b v="1"/>
    <n v="1945"/>
    <b v="1"/>
    <s v="technology/hardware"/>
    <n v="354.82402000000002"/>
    <n v="91.214401028277635"/>
    <x v="2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d v="2014-06-09T17:24:25"/>
    <b v="0"/>
    <n v="12"/>
    <b v="0"/>
    <s v="photography/people"/>
    <n v="5.08"/>
    <n v="31.75"/>
    <x v="8"/>
  </r>
  <r>
    <n v="1982"/>
    <x v="1982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d v="2016-11-04T14:04:47"/>
    <b v="0"/>
    <n v="0"/>
    <b v="0"/>
    <s v="photography/people"/>
    <n v="0"/>
    <e v="#DIV/0!"/>
    <x v="8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d v="2016-08-11T00:16:58"/>
    <b v="0"/>
    <n v="16"/>
    <b v="0"/>
    <s v="photography/people"/>
    <n v="4.3"/>
    <n v="88.6875"/>
    <x v="8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d v="2014-10-01T18:58:01"/>
    <b v="0"/>
    <n v="7"/>
    <b v="0"/>
    <s v="photography/people"/>
    <n v="21.146666666666665"/>
    <n v="453.14285714285717"/>
    <x v="8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d v="2016-07-04T16:46:11"/>
    <b v="0"/>
    <n v="4"/>
    <b v="0"/>
    <s v="photography/people"/>
    <n v="3.1875"/>
    <n v="12.75"/>
    <x v="8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d v="2016-02-13T10:24:43"/>
    <b v="0"/>
    <n v="1"/>
    <b v="0"/>
    <s v="photography/people"/>
    <n v="0.05"/>
    <n v="1"/>
    <x v="8"/>
  </r>
  <r>
    <n v="1987"/>
    <x v="1987"/>
    <s v="A collection of images that depicts the beauty and diversity within Ethiopia"/>
    <n v="5500"/>
    <n v="2336"/>
    <x v="2"/>
    <x v="1"/>
    <s v="GBP"/>
    <n v="1425223276"/>
    <d v="2015-03-01T15:21:16"/>
    <n v="1422631276"/>
    <d v="2015-01-30T15:21:16"/>
    <b v="0"/>
    <n v="28"/>
    <b v="0"/>
    <s v="photography/people"/>
    <n v="42.472727272727276"/>
    <n v="83.428571428571431"/>
    <x v="8"/>
  </r>
  <r>
    <n v="1988"/>
    <x v="1988"/>
    <s v="Expressing art in an image!"/>
    <n v="6000"/>
    <n v="25"/>
    <x v="2"/>
    <x v="0"/>
    <s v="USD"/>
    <n v="1440094742"/>
    <d v="2015-08-20T18:19:02"/>
    <n v="1437502742"/>
    <d v="2015-07-21T18:19:02"/>
    <b v="0"/>
    <n v="1"/>
    <b v="0"/>
    <s v="photography/people"/>
    <n v="0.41666666666666669"/>
    <n v="25"/>
    <x v="8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d v="2016-11-11T16:20:08"/>
    <b v="0"/>
    <n v="1"/>
    <b v="0"/>
    <s v="photography/people"/>
    <n v="1"/>
    <n v="50"/>
    <x v="8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d v="2016-01-29T04:42:12"/>
    <b v="0"/>
    <n v="5"/>
    <b v="0"/>
    <s v="photography/people"/>
    <n v="16.966666666666665"/>
    <n v="101.8"/>
    <x v="8"/>
  </r>
  <r>
    <n v="1991"/>
    <x v="1991"/>
    <s v="Taking (and giving) professional portraits of survivors of human trafficking in Myanmar."/>
    <n v="2000"/>
    <n v="140"/>
    <x v="2"/>
    <x v="0"/>
    <s v="USD"/>
    <n v="1435958786"/>
    <d v="2015-07-03T21:26:26"/>
    <n v="1434144386"/>
    <d v="2015-06-12T21:26:26"/>
    <b v="0"/>
    <n v="3"/>
    <b v="0"/>
    <s v="photography/people"/>
    <n v="7.0000000000000009"/>
    <n v="46.666666666666664"/>
    <x v="8"/>
  </r>
  <r>
    <n v="1992"/>
    <x v="1992"/>
    <s v="A complete revamp of all the Disney Princes &amp; Princesses!"/>
    <n v="1500"/>
    <n v="2"/>
    <x v="2"/>
    <x v="0"/>
    <s v="USD"/>
    <n v="1424229991"/>
    <d v="2015-02-18T03:26:31"/>
    <n v="1421637991"/>
    <d v="2015-01-19T03:26:31"/>
    <b v="0"/>
    <n v="2"/>
    <b v="0"/>
    <s v="photography/people"/>
    <n v="0.13333333333333333"/>
    <n v="1"/>
    <x v="8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d v="2015-11-21T14:07:17"/>
    <b v="0"/>
    <n v="0"/>
    <b v="0"/>
    <s v="photography/people"/>
    <n v="0"/>
    <e v="#DIV/0!"/>
    <x v="8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d v="2016-10-08T00:09:02"/>
    <b v="0"/>
    <n v="0"/>
    <b v="0"/>
    <s v="photography/people"/>
    <n v="0"/>
    <e v="#DIV/0!"/>
    <x v="8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d v="2015-06-26T21:38:56"/>
    <b v="0"/>
    <n v="3"/>
    <b v="0"/>
    <s v="photography/people"/>
    <n v="7.8"/>
    <n v="26"/>
    <x v="8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d v="2014-06-10T19:40:11"/>
    <b v="0"/>
    <n v="0"/>
    <b v="0"/>
    <s v="photography/people"/>
    <n v="0"/>
    <e v="#DIV/0!"/>
    <x v="8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d v="2014-07-27T22:20:12"/>
    <b v="0"/>
    <n v="0"/>
    <b v="0"/>
    <s v="photography/people"/>
    <n v="0"/>
    <e v="#DIV/0!"/>
    <x v="8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d v="2014-06-17T02:50:38"/>
    <b v="0"/>
    <n v="3"/>
    <b v="0"/>
    <s v="photography/people"/>
    <n v="26.200000000000003"/>
    <n v="218.33333333333334"/>
    <x v="8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d v="2014-10-14T11:35:08"/>
    <b v="0"/>
    <n v="7"/>
    <b v="0"/>
    <s v="photography/people"/>
    <n v="0.76129032258064511"/>
    <n v="33.714285714285715"/>
    <x v="8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d v="2015-12-07T22:50:13"/>
    <b v="0"/>
    <n v="25"/>
    <b v="0"/>
    <s v="photography/people"/>
    <n v="12.5"/>
    <n v="25"/>
    <x v="8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d v="2015-05-12T05:01:56"/>
    <b v="1"/>
    <n v="1637"/>
    <b v="1"/>
    <s v="technology/hardware"/>
    <n v="382.12909090909091"/>
    <n v="128.38790470372632"/>
    <x v="2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d v="2016-12-24T17:05:43"/>
    <b v="1"/>
    <n v="1375"/>
    <b v="1"/>
    <s v="technology/hardware"/>
    <n v="216.79422000000002"/>
    <n v="78.834261818181815"/>
    <x v="2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d v="2010-06-18T03:00:52"/>
    <b v="1"/>
    <n v="17"/>
    <b v="1"/>
    <s v="technology/hardware"/>
    <n v="312"/>
    <n v="91.764705882352942"/>
    <x v="2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d v="2014-06-10T14:31:03"/>
    <b v="1"/>
    <n v="354"/>
    <b v="1"/>
    <s v="technology/hardware"/>
    <n v="234.42048"/>
    <n v="331.10237288135596"/>
    <x v="2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d v="2013-09-18T19:30:18"/>
    <b v="1"/>
    <n v="191"/>
    <b v="1"/>
    <s v="technology/hardware"/>
    <n v="123.68010000000001"/>
    <n v="194.26193717277485"/>
    <x v="2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d v="2014-10-29T12:00:45"/>
    <b v="1"/>
    <n v="303"/>
    <b v="1"/>
    <s v="technology/hardware"/>
    <n v="247.84"/>
    <n v="408.97689768976898"/>
    <x v="2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d v="2010-06-18T20:06:26"/>
    <b v="1"/>
    <n v="137"/>
    <b v="1"/>
    <s v="technology/hardware"/>
    <n v="115.7092"/>
    <n v="84.459270072992695"/>
    <x v="2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d v="2011-08-06T14:30:22"/>
    <b v="1"/>
    <n v="41"/>
    <b v="1"/>
    <s v="technology/hardware"/>
    <n v="117.07484768810599"/>
    <n v="44.853658536585364"/>
    <x v="2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d v="2016-10-18T07:45:43"/>
    <b v="1"/>
    <n v="398"/>
    <b v="1"/>
    <s v="technology/hardware"/>
    <n v="305.15800000000002"/>
    <n v="383.3643216080402"/>
    <x v="2"/>
  </r>
  <r>
    <n v="2010"/>
    <x v="2010"/>
    <s v="Weighitz are miniature smart scales designed to weigh anything in the home."/>
    <n v="30000"/>
    <n v="96015.9"/>
    <x v="0"/>
    <x v="0"/>
    <s v="USD"/>
    <n v="1471564491"/>
    <d v="2016-08-18T23:54:51"/>
    <n v="1468972491"/>
    <d v="2016-07-19T23:54:51"/>
    <b v="1"/>
    <n v="1737"/>
    <b v="1"/>
    <s v="technology/hardware"/>
    <n v="320.05299999999994"/>
    <n v="55.276856649395505"/>
    <x v="2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d v="2015-12-09T08:36:13"/>
    <b v="1"/>
    <n v="971"/>
    <b v="1"/>
    <s v="technology/hardware"/>
    <n v="819.56399999999996"/>
    <n v="422.02059732234807"/>
    <x v="2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d v="2015-01-06T19:44:01"/>
    <b v="1"/>
    <n v="183"/>
    <b v="1"/>
    <s v="technology/hardware"/>
    <n v="234.90000000000003"/>
    <n v="64.180327868852459"/>
    <x v="2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d v="2016-05-09T23:03:34"/>
    <b v="1"/>
    <n v="4562"/>
    <b v="1"/>
    <s v="technology/hardware"/>
    <n v="494.91374999999999"/>
    <n v="173.57781674704077"/>
    <x v="2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d v="2013-02-19T05:08:59"/>
    <b v="1"/>
    <n v="26457"/>
    <b v="1"/>
    <s v="technology/hardware"/>
    <n v="7813.7822333333334"/>
    <n v="88.601680840609291"/>
    <x v="2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d v="2011-08-10T21:02:43"/>
    <b v="1"/>
    <n v="162"/>
    <b v="1"/>
    <s v="technology/hardware"/>
    <n v="113.00013888888888"/>
    <n v="50.222283950617282"/>
    <x v="2"/>
  </r>
  <r>
    <n v="2016"/>
    <x v="2016"/>
    <s v="A smart, compact power supply designed to power anything, anywhere"/>
    <n v="10000"/>
    <n v="92154.22"/>
    <x v="0"/>
    <x v="0"/>
    <s v="USD"/>
    <n v="1362863299"/>
    <d v="2013-03-09T21:08:19"/>
    <n v="1360271299"/>
    <d v="2013-02-07T21:08:19"/>
    <b v="1"/>
    <n v="479"/>
    <b v="1"/>
    <s v="technology/hardware"/>
    <n v="921.54219999999998"/>
    <n v="192.38876826722338"/>
    <x v="2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d v="2012-02-22T01:22:35"/>
    <b v="1"/>
    <n v="426"/>
    <b v="1"/>
    <s v="technology/hardware"/>
    <n v="125.10239999999999"/>
    <n v="73.416901408450698"/>
    <x v="2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d v="2015-07-14T08:46:49"/>
    <b v="1"/>
    <n v="450"/>
    <b v="1"/>
    <s v="technology/hardware"/>
    <n v="102.24343076923077"/>
    <n v="147.68495555555555"/>
    <x v="2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d v="2016-08-23T17:00:21"/>
    <b v="1"/>
    <n v="1780"/>
    <b v="1"/>
    <s v="technology/hardware"/>
    <n v="484.90975000000003"/>
    <n v="108.96848314606741"/>
    <x v="2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d v="2014-04-08T02:20:24"/>
    <b v="1"/>
    <n v="122"/>
    <b v="1"/>
    <s v="technology/hardware"/>
    <n v="192.33333333333334"/>
    <n v="23.647540983606557"/>
    <x v="2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d v="2014-08-10T01:41:37"/>
    <b v="1"/>
    <n v="95"/>
    <b v="1"/>
    <s v="technology/hardware"/>
    <n v="281.10000000000002"/>
    <n v="147.94736842105263"/>
    <x v="2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d v="2016-05-12T13:39:32"/>
    <b v="1"/>
    <n v="325"/>
    <b v="1"/>
    <s v="technology/hardware"/>
    <n v="125.13700000000001"/>
    <n v="385.03692307692307"/>
    <x v="2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d v="2015-05-12T10:05:53"/>
    <b v="1"/>
    <n v="353"/>
    <b v="1"/>
    <s v="technology/hardware"/>
    <n v="161.459"/>
    <n v="457.39093484419266"/>
    <x v="2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d v="2012-07-09T23:12:24"/>
    <b v="1"/>
    <n v="105"/>
    <b v="1"/>
    <s v="technology/hardware"/>
    <n v="585.35"/>
    <n v="222.99047619047619"/>
    <x v="2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d v="2015-05-12T04:25:46"/>
    <b v="1"/>
    <n v="729"/>
    <b v="1"/>
    <s v="technology/hardware"/>
    <n v="201.14999999999998"/>
    <n v="220.74074074074073"/>
    <x v="2"/>
  </r>
  <r>
    <n v="2026"/>
    <x v="2026"/>
    <s v="MIDI Sprout enables plants to play synthesizers in real time."/>
    <n v="25000"/>
    <n v="33370.769999999997"/>
    <x v="0"/>
    <x v="0"/>
    <s v="USD"/>
    <n v="1398052740"/>
    <d v="2014-04-21T03:59:00"/>
    <n v="1394127585"/>
    <d v="2014-03-06T17:39:45"/>
    <b v="1"/>
    <n v="454"/>
    <b v="1"/>
    <s v="technology/hardware"/>
    <n v="133.48307999999997"/>
    <n v="73.503898678414089"/>
    <x v="2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d v="2015-02-13T19:31:59"/>
    <b v="1"/>
    <n v="539"/>
    <b v="1"/>
    <s v="technology/hardware"/>
    <n v="120.24900000000001"/>
    <n v="223.09647495361781"/>
    <x v="2"/>
  </r>
  <r>
    <n v="2028"/>
    <x v="2028"/>
    <s v="Building an open source Bussard fusion reactor, aka the Polywell."/>
    <n v="3000"/>
    <n v="3785"/>
    <x v="0"/>
    <x v="0"/>
    <s v="USD"/>
    <n v="1268690100"/>
    <d v="2010-03-15T21:55:00"/>
    <n v="1265493806"/>
    <d v="2010-02-06T22:03:26"/>
    <b v="1"/>
    <n v="79"/>
    <b v="1"/>
    <s v="technology/hardware"/>
    <n v="126.16666666666667"/>
    <n v="47.911392405063289"/>
    <x v="2"/>
  </r>
  <r>
    <n v="2029"/>
    <x v="2029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d v="2014-07-28T00:31:21"/>
    <b v="1"/>
    <n v="94"/>
    <b v="1"/>
    <s v="technology/hardware"/>
    <n v="361.2"/>
    <n v="96.063829787234042"/>
    <x v="2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d v="2012-10-30T23:54:56"/>
    <b v="1"/>
    <n v="625"/>
    <b v="1"/>
    <s v="technology/hardware"/>
    <n v="226.239013671875"/>
    <n v="118.6144"/>
    <x v="2"/>
  </r>
  <r>
    <n v="2031"/>
    <x v="2031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d v="2014-12-02T07:54:13"/>
    <b v="1"/>
    <n v="508"/>
    <b v="1"/>
    <s v="technology/hardware"/>
    <n v="120.35"/>
    <n v="118.45472440944881"/>
    <x v="2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d v="2016-11-15T13:34:34"/>
    <b v="1"/>
    <n v="531"/>
    <b v="1"/>
    <s v="technology/hardware"/>
    <n v="304.18799999999999"/>
    <n v="143.21468926553672"/>
    <x v="2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d v="2014-03-27T01:58:38"/>
    <b v="1"/>
    <n v="158"/>
    <b v="1"/>
    <s v="technology/hardware"/>
    <n v="178.67599999999999"/>
    <n v="282.71518987341773"/>
    <x v="2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d v="2015-03-13T03:07:13"/>
    <b v="1"/>
    <n v="508"/>
    <b v="1"/>
    <s v="technology/hardware"/>
    <n v="386.81998717948721"/>
    <n v="593.93620078740162"/>
    <x v="2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d v="2015-11-03T15:00:07"/>
    <b v="1"/>
    <n v="644"/>
    <b v="1"/>
    <s v="technology/hardware"/>
    <n v="211.03642500000004"/>
    <n v="262.15704968944101"/>
    <x v="2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d v="2014-04-09T20:45:19"/>
    <b v="1"/>
    <n v="848"/>
    <b v="1"/>
    <s v="technology/hardware"/>
    <n v="131.66833333333335"/>
    <n v="46.580778301886795"/>
    <x v="2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d v="2013-10-31T05:02:33"/>
    <b v="1"/>
    <n v="429"/>
    <b v="1"/>
    <s v="technology/hardware"/>
    <n v="300.47639999999996"/>
    <n v="70.041118881118877"/>
    <x v="2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d v="2013-05-30T06:30:21"/>
    <b v="1"/>
    <n v="204"/>
    <b v="1"/>
    <s v="technology/hardware"/>
    <n v="420.51249999999999"/>
    <n v="164.90686274509804"/>
    <x v="2"/>
  </r>
  <r>
    <n v="2039"/>
    <x v="2039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d v="2016-11-01T10:32:05"/>
    <b v="1"/>
    <n v="379"/>
    <b v="1"/>
    <s v="technology/hardware"/>
    <n v="136.21680000000001"/>
    <n v="449.26385224274406"/>
    <x v="2"/>
  </r>
  <r>
    <n v="2040"/>
    <x v="2040"/>
    <s v="4.29 Billion+ Capacitor Combinations._x000a_No Coding Required."/>
    <n v="3000"/>
    <n v="7445.14"/>
    <x v="0"/>
    <x v="0"/>
    <s v="USD"/>
    <n v="1384557303"/>
    <d v="2013-11-15T23:15:03"/>
    <n v="1383257703"/>
    <d v="2013-10-31T22:15:03"/>
    <b v="1"/>
    <n v="271"/>
    <b v="1"/>
    <s v="technology/hardware"/>
    <n v="248.17133333333334"/>
    <n v="27.472841328413285"/>
    <x v="2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d v="2016-10-11T12:37:07"/>
    <b v="0"/>
    <n v="120"/>
    <b v="1"/>
    <s v="technology/hardware"/>
    <n v="181.86315789473684"/>
    <n v="143.97499999999999"/>
    <x v="2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d v="2015-11-23T16:59:34"/>
    <b v="0"/>
    <n v="140"/>
    <b v="1"/>
    <s v="technology/hardware"/>
    <n v="123.53"/>
    <n v="88.23571428571428"/>
    <x v="2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d v="2016-10-18T04:14:37"/>
    <b v="0"/>
    <n v="193"/>
    <b v="1"/>
    <s v="technology/hardware"/>
    <n v="506.20938628158842"/>
    <n v="36.326424870466319"/>
    <x v="2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d v="2015-05-14T16:25:14"/>
    <b v="0"/>
    <n v="180"/>
    <b v="1"/>
    <s v="technology/hardware"/>
    <n v="108.21333333333334"/>
    <n v="90.177777777777777"/>
    <x v="2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d v="2012-06-09T02:07:27"/>
    <b v="0"/>
    <n v="263"/>
    <b v="1"/>
    <s v="technology/hardware"/>
    <n v="819.18387755102037"/>
    <n v="152.62361216730039"/>
    <x v="2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d v="2013-04-23T04:07:24"/>
    <b v="0"/>
    <n v="217"/>
    <b v="1"/>
    <s v="technology/hardware"/>
    <n v="121.10000000000001"/>
    <n v="55.806451612903224"/>
    <x v="2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d v="2015-03-18T21:41:10"/>
    <b v="0"/>
    <n v="443"/>
    <b v="1"/>
    <s v="technology/hardware"/>
    <n v="102.99897959183673"/>
    <n v="227.85327313769753"/>
    <x v="2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d v="2013-04-23T15:38:11"/>
    <b v="0"/>
    <n v="1373"/>
    <b v="1"/>
    <s v="technology/hardware"/>
    <n v="148.33229411764705"/>
    <n v="91.82989803350327"/>
    <x v="2"/>
  </r>
  <r>
    <n v="2049"/>
    <x v="2049"/>
    <s v="Keyless. Alarm secured. GPS tracking."/>
    <n v="50000"/>
    <n v="60095.35"/>
    <x v="0"/>
    <x v="1"/>
    <s v="GBP"/>
    <n v="1386025140"/>
    <d v="2013-12-02T22:59:00"/>
    <n v="1382963963"/>
    <d v="2013-10-28T12:39:23"/>
    <b v="0"/>
    <n v="742"/>
    <b v="1"/>
    <s v="technology/hardware"/>
    <n v="120.19070000000001"/>
    <n v="80.991037735849048"/>
    <x v="2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d v="2015-04-21T01:42:58"/>
    <b v="0"/>
    <n v="170"/>
    <b v="1"/>
    <s v="technology/hardware"/>
    <n v="473.27000000000004"/>
    <n v="278.39411764705881"/>
    <x v="2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d v="2013-11-26T00:32:17"/>
    <b v="0"/>
    <n v="242"/>
    <b v="1"/>
    <s v="technology/hardware"/>
    <n v="130.36250000000001"/>
    <n v="43.095041322314053"/>
    <x v="2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d v="2016-01-06T02:00:53"/>
    <b v="0"/>
    <n v="541"/>
    <b v="1"/>
    <s v="technology/hardware"/>
    <n v="353.048"/>
    <n v="326.29205175600737"/>
    <x v="2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d v="2015-10-26T14:49:11"/>
    <b v="0"/>
    <n v="121"/>
    <b v="1"/>
    <s v="technology/hardware"/>
    <n v="101.02"/>
    <n v="41.743801652892564"/>
    <x v="2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d v="2014-04-02T12:30:10"/>
    <b v="0"/>
    <n v="621"/>
    <b v="1"/>
    <s v="technology/hardware"/>
    <n v="113.59142857142857"/>
    <n v="64.020933977455712"/>
    <x v="2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d v="2014-11-03T16:10:43"/>
    <b v="0"/>
    <n v="101"/>
    <b v="1"/>
    <s v="technology/hardware"/>
    <n v="167.41666666666666"/>
    <n v="99.455445544554451"/>
    <x v="2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d v="2013-03-18T18:15:42"/>
    <b v="0"/>
    <n v="554"/>
    <b v="1"/>
    <s v="technology/hardware"/>
    <n v="153.452"/>
    <n v="138.49458483754512"/>
    <x v="2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d v="2016-01-27T11:52:12"/>
    <b v="0"/>
    <n v="666"/>
    <b v="1"/>
    <s v="technology/hardware"/>
    <n v="202.23220000000001"/>
    <n v="45.547792792792798"/>
    <x v="2"/>
  </r>
  <r>
    <n v="2058"/>
    <x v="2058"/>
    <s v="Making using the serial terminal on the Raspberry Pi as easy as Pi!"/>
    <n v="2560"/>
    <n v="4308"/>
    <x v="0"/>
    <x v="1"/>
    <s v="GBP"/>
    <n v="1425326400"/>
    <d v="2015-03-02T20:00:00"/>
    <n v="1421916830"/>
    <d v="2015-01-22T08:53:50"/>
    <b v="0"/>
    <n v="410"/>
    <b v="1"/>
    <s v="technology/hardware"/>
    <n v="168.28125"/>
    <n v="10.507317073170732"/>
    <x v="2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d v="2015-12-23T14:27:34"/>
    <b v="0"/>
    <n v="375"/>
    <b v="1"/>
    <s v="technology/hardware"/>
    <n v="143.45666666666668"/>
    <n v="114.76533333333333"/>
    <x v="2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d v="2014-05-24T15:25:50"/>
    <b v="0"/>
    <n v="1364"/>
    <b v="1"/>
    <s v="technology/hardware"/>
    <n v="196.4"/>
    <n v="35.997067448680355"/>
    <x v="2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d v="2016-12-01T18:20:54"/>
    <b v="0"/>
    <n v="35"/>
    <b v="1"/>
    <s v="technology/hardware"/>
    <n v="107.91999999999999"/>
    <n v="154.17142857142858"/>
    <x v="2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d v="2016-02-23T09:11:38"/>
    <b v="0"/>
    <n v="203"/>
    <b v="1"/>
    <s v="technology/hardware"/>
    <n v="114.97699999999999"/>
    <n v="566.38916256157631"/>
    <x v="2"/>
  </r>
  <r>
    <n v="2063"/>
    <x v="2063"/>
    <s v="Build a professional grade Linux CNC control with Beaglebone black and our CNC cape."/>
    <n v="4000"/>
    <n v="5922"/>
    <x v="0"/>
    <x v="12"/>
    <s v="EUR"/>
    <n v="1463333701"/>
    <d v="2016-05-15T17:35:01"/>
    <n v="1460482501"/>
    <d v="2016-04-12T17:35:01"/>
    <b v="0"/>
    <n v="49"/>
    <b v="1"/>
    <s v="technology/hardware"/>
    <n v="148.04999999999998"/>
    <n v="120.85714285714286"/>
    <x v="2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d v="2013-04-25T08:45:23"/>
    <b v="0"/>
    <n v="5812"/>
    <b v="1"/>
    <s v="technology/hardware"/>
    <n v="191.16676082790633"/>
    <n v="86.163845492085343"/>
    <x v="2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d v="2013-11-25T08:00:29"/>
    <b v="0"/>
    <n v="1556"/>
    <b v="1"/>
    <s v="technology/hardware"/>
    <n v="199.215125"/>
    <n v="51.212114395886893"/>
    <x v="2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d v="2014-07-24T18:31:23"/>
    <b v="0"/>
    <n v="65"/>
    <b v="1"/>
    <s v="technology/hardware"/>
    <n v="218.6"/>
    <n v="67.261538461538464"/>
    <x v="2"/>
  </r>
  <r>
    <n v="2067"/>
    <x v="2067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d v="2015-04-21T20:29:36"/>
    <b v="0"/>
    <n v="10"/>
    <b v="1"/>
    <s v="technology/hardware"/>
    <n v="126.86868686868686"/>
    <n v="62.8"/>
    <x v="2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d v="2016-09-20T20:11:55"/>
    <b v="0"/>
    <n v="76"/>
    <b v="1"/>
    <s v="technology/hardware"/>
    <n v="105.22388000000001"/>
    <n v="346.13118421052633"/>
    <x v="2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d v="2015-12-02T23:19:51"/>
    <b v="0"/>
    <n v="263"/>
    <b v="1"/>
    <s v="technology/hardware"/>
    <n v="128.40666000000002"/>
    <n v="244.11912547528519"/>
    <x v="2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d v="2016-05-29T15:45:23"/>
    <b v="0"/>
    <n v="1530"/>
    <b v="1"/>
    <s v="technology/hardware"/>
    <n v="317.3272"/>
    <n v="259.25424836601309"/>
    <x v="2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d v="2016-08-18T06:41:24"/>
    <b v="0"/>
    <n v="278"/>
    <b v="1"/>
    <s v="technology/hardware"/>
    <n v="280.73"/>
    <n v="201.96402877697841"/>
    <x v="2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d v="2016-04-07T13:57:12"/>
    <b v="0"/>
    <n v="350"/>
    <b v="1"/>
    <s v="technology/hardware"/>
    <n v="110.73146853146854"/>
    <n v="226.20857142857142"/>
    <x v="2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d v="2015-03-24T16:01:58"/>
    <b v="0"/>
    <n v="470"/>
    <b v="1"/>
    <s v="technology/hardware"/>
    <n v="152.60429999999999"/>
    <n v="324.69"/>
    <x v="2"/>
  </r>
  <r>
    <n v="2074"/>
    <x v="2074"/>
    <s v="Creating PC gaming controllers to bring your gaming experience to a new level."/>
    <n v="600"/>
    <n v="615"/>
    <x v="0"/>
    <x v="0"/>
    <s v="USD"/>
    <n v="1462564182"/>
    <d v="2016-05-06T19:49:42"/>
    <n v="1459972182"/>
    <d v="2016-04-06T19:49:42"/>
    <b v="0"/>
    <n v="3"/>
    <b v="1"/>
    <s v="technology/hardware"/>
    <n v="102.49999999999999"/>
    <n v="205"/>
    <x v="2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d v="2013-06-25T16:21:28"/>
    <b v="0"/>
    <n v="8200"/>
    <b v="1"/>
    <s v="technology/hardware"/>
    <n v="1678.3738373837384"/>
    <n v="20.465926829268295"/>
    <x v="2"/>
  </r>
  <r>
    <n v="2076"/>
    <x v="2076"/>
    <s v="Wireless earbuds filled with sound, yet so small they are almost invisible!"/>
    <n v="179000"/>
    <n v="972594.99"/>
    <x v="0"/>
    <x v="1"/>
    <s v="GBP"/>
    <n v="1406149689"/>
    <d v="2014-07-23T21:08:09"/>
    <n v="1402693689"/>
    <d v="2014-06-13T21:08:09"/>
    <b v="0"/>
    <n v="8359"/>
    <b v="1"/>
    <s v="technology/hardware"/>
    <n v="543.349156424581"/>
    <n v="116.35303146309367"/>
    <x v="2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d v="2015-04-09T01:01:16"/>
    <b v="0"/>
    <n v="188"/>
    <b v="1"/>
    <s v="technology/hardware"/>
    <n v="115.50800000000001"/>
    <n v="307.20212765957444"/>
    <x v="2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d v="2016-11-18T18:30:57"/>
    <b v="0"/>
    <n v="48"/>
    <b v="1"/>
    <s v="technology/hardware"/>
    <n v="131.20499999999998"/>
    <n v="546.6875"/>
    <x v="2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d v="2015-05-26T17:03:13"/>
    <b v="0"/>
    <n v="607"/>
    <b v="1"/>
    <s v="technology/hardware"/>
    <n v="288.17"/>
    <n v="47.474464579901152"/>
    <x v="2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d v="2015-10-12T22:58:20"/>
    <b v="0"/>
    <n v="50"/>
    <b v="1"/>
    <s v="technology/hardware"/>
    <n v="507.8"/>
    <n v="101.56"/>
    <x v="2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d v="2012-04-05T03:45:55"/>
    <b v="0"/>
    <n v="55"/>
    <b v="1"/>
    <s v="music/indie rock"/>
    <n v="114.57142857142857"/>
    <n v="72.909090909090907"/>
    <x v="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d v="2011-09-25T02:53:16"/>
    <b v="0"/>
    <n v="38"/>
    <b v="1"/>
    <s v="music/indie rock"/>
    <n v="110.73333333333333"/>
    <n v="43.710526315789473"/>
    <x v="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d v="2012-05-05T17:19:55"/>
    <b v="0"/>
    <n v="25"/>
    <b v="1"/>
    <s v="music/indie rock"/>
    <n v="113.33333333333333"/>
    <n v="34"/>
    <x v="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d v="2014-04-02T19:59:42"/>
    <b v="0"/>
    <n v="46"/>
    <b v="1"/>
    <s v="music/indie rock"/>
    <n v="108.33333333333333"/>
    <n v="70.652173913043484"/>
    <x v="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d v="2012-06-15T20:03:07"/>
    <b v="0"/>
    <n v="83"/>
    <b v="1"/>
    <s v="music/indie rock"/>
    <n v="123.53333333333335"/>
    <n v="89.301204819277103"/>
    <x v="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d v="2011-11-13T16:05:32"/>
    <b v="0"/>
    <n v="35"/>
    <b v="1"/>
    <s v="music/indie rock"/>
    <n v="100.69999999999999"/>
    <n v="115.08571428571429"/>
    <x v="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d v="2011-08-09T04:54:18"/>
    <b v="0"/>
    <n v="25"/>
    <b v="1"/>
    <s v="music/indie rock"/>
    <n v="103.53333333333335"/>
    <n v="62.12"/>
    <x v="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d v="2010-08-05T17:09:12"/>
    <b v="0"/>
    <n v="75"/>
    <b v="1"/>
    <s v="music/indie rock"/>
    <n v="115.51066666666668"/>
    <n v="46.204266666666669"/>
    <x v="4"/>
  </r>
  <r>
    <n v="2089"/>
    <x v="2089"/>
    <s v="Little Moses is trying to record their first EP, and we can't do it without your help!"/>
    <n v="2500"/>
    <n v="3010.01"/>
    <x v="0"/>
    <x v="0"/>
    <s v="USD"/>
    <n v="1375408194"/>
    <d v="2013-08-02T01:49:54"/>
    <n v="1372384194"/>
    <d v="2013-06-28T01:49:54"/>
    <b v="0"/>
    <n v="62"/>
    <b v="1"/>
    <s v="music/indie rock"/>
    <n v="120.4004"/>
    <n v="48.54854838709678"/>
    <x v="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d v="2013-01-25T09:09:15"/>
    <b v="0"/>
    <n v="160"/>
    <b v="1"/>
    <s v="music/indie rock"/>
    <n v="115.040375"/>
    <n v="57.520187499999999"/>
    <x v="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d v="2011-01-12T07:44:38"/>
    <b v="0"/>
    <n v="246"/>
    <b v="1"/>
    <s v="music/indie rock"/>
    <n v="120.46777777777777"/>
    <n v="88.147154471544724"/>
    <x v="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d v="2011-08-08T16:58:52"/>
    <b v="0"/>
    <n v="55"/>
    <b v="1"/>
    <s v="music/indie rock"/>
    <n v="101.28333333333333"/>
    <n v="110.49090909090908"/>
    <x v="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d v="2012-10-23T20:30:32"/>
    <b v="0"/>
    <n v="23"/>
    <b v="1"/>
    <s v="music/indie rock"/>
    <n v="102.46666666666667"/>
    <n v="66.826086956521735"/>
    <x v="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d v="2012-01-31T00:28:50"/>
    <b v="0"/>
    <n v="72"/>
    <b v="1"/>
    <s v="music/indie rock"/>
    <n v="120.54285714285714"/>
    <n v="58.597222222222221"/>
    <x v="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d v="2011-08-03T17:36:13"/>
    <b v="0"/>
    <n v="22"/>
    <b v="1"/>
    <s v="music/indie rock"/>
    <n v="100"/>
    <n v="113.63636363636364"/>
    <x v="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d v="2012-10-10T18:12:15"/>
    <b v="0"/>
    <n v="14"/>
    <b v="1"/>
    <s v="music/indie rock"/>
    <n v="101.66666666666666"/>
    <n v="43.571428571428569"/>
    <x v="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d v="2011-10-02T14:02:15"/>
    <b v="0"/>
    <n v="38"/>
    <b v="1"/>
    <s v="music/indie rock"/>
    <n v="100"/>
    <n v="78.94736842105263"/>
    <x v="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d v="2012-02-07T02:43:55"/>
    <b v="0"/>
    <n v="32"/>
    <b v="1"/>
    <s v="music/indie rock"/>
    <n v="100.33333333333334"/>
    <n v="188.125"/>
    <x v="4"/>
  </r>
  <r>
    <n v="2099"/>
    <x v="2099"/>
    <s v="Our tour van died, we need help!"/>
    <n v="3000"/>
    <n v="3971"/>
    <x v="0"/>
    <x v="0"/>
    <s v="USD"/>
    <n v="1435808400"/>
    <d v="2015-07-02T03:40:00"/>
    <n v="1434650084"/>
    <d v="2015-06-18T17:54:44"/>
    <b v="0"/>
    <n v="63"/>
    <b v="1"/>
    <s v="music/indie rock"/>
    <n v="132.36666666666667"/>
    <n v="63.031746031746032"/>
    <x v="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d v="2012-06-14T20:02:21"/>
    <b v="0"/>
    <n v="27"/>
    <b v="1"/>
    <s v="music/indie rock"/>
    <n v="136.66666666666666"/>
    <n v="30.37037037037037"/>
    <x v="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d v="2011-12-15T03:35:14"/>
    <b v="0"/>
    <n v="44"/>
    <b v="1"/>
    <s v="music/indie rock"/>
    <n v="113.25"/>
    <n v="51.477272727272727"/>
    <x v="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d v="2011-04-05T20:50:48"/>
    <b v="0"/>
    <n v="38"/>
    <b v="1"/>
    <s v="music/indie rock"/>
    <n v="136"/>
    <n v="35.789473684210527"/>
    <x v="4"/>
  </r>
  <r>
    <n v="2103"/>
    <x v="2103"/>
    <s v="Indie rocker, Matthew Moon, has something to share with you..."/>
    <n v="7777"/>
    <n v="11364"/>
    <x v="0"/>
    <x v="0"/>
    <s v="USD"/>
    <n v="1352488027"/>
    <d v="2012-11-09T19:07:07"/>
    <n v="1349892427"/>
    <d v="2012-10-10T18:07:07"/>
    <b v="0"/>
    <n v="115"/>
    <b v="1"/>
    <s v="music/indie rock"/>
    <n v="146.12318374694613"/>
    <n v="98.817391304347822"/>
    <x v="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d v="2013-04-30T01:47:14"/>
    <b v="0"/>
    <n v="37"/>
    <b v="1"/>
    <s v="music/indie rock"/>
    <n v="129.5"/>
    <n v="28"/>
    <x v="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d v="2014-11-08T18:55:53"/>
    <b v="0"/>
    <n v="99"/>
    <b v="1"/>
    <s v="music/indie rock"/>
    <n v="254"/>
    <n v="51.313131313131315"/>
    <x v="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d v="2012-12-27T05:09:34"/>
    <b v="0"/>
    <n v="44"/>
    <b v="1"/>
    <s v="music/indie rock"/>
    <n v="107.04545454545456"/>
    <n v="53.522727272727273"/>
    <x v="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d v="2014-10-22T17:03:13"/>
    <b v="0"/>
    <n v="58"/>
    <b v="1"/>
    <s v="music/indie rock"/>
    <n v="107.73299999999999"/>
    <n v="37.149310344827583"/>
    <x v="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d v="2012-08-14T04:13:00"/>
    <b v="0"/>
    <n v="191"/>
    <b v="1"/>
    <s v="music/indie rock"/>
    <n v="107.31250000000001"/>
    <n v="89.895287958115176"/>
    <x v="4"/>
  </r>
  <r>
    <n v="2109"/>
    <x v="2109"/>
    <s v="We are ready to make our first full-length album, and with your help, we can make it happen!"/>
    <n v="4000"/>
    <n v="4261"/>
    <x v="0"/>
    <x v="0"/>
    <s v="USD"/>
    <n v="1436115617"/>
    <d v="2015-07-05T17:00:17"/>
    <n v="1433523617"/>
    <d v="2015-06-05T17:00:17"/>
    <b v="0"/>
    <n v="40"/>
    <b v="1"/>
    <s v="music/indie rock"/>
    <n v="106.52500000000001"/>
    <n v="106.52500000000001"/>
    <x v="4"/>
  </r>
  <r>
    <n v="2110"/>
    <x v="2110"/>
    <s v="Brent Brown's breakout new album! Requires help from the record label... You!"/>
    <n v="2000"/>
    <n v="2007"/>
    <x v="0"/>
    <x v="0"/>
    <s v="USD"/>
    <n v="1401253140"/>
    <d v="2014-05-28T04:59:00"/>
    <n v="1398873969"/>
    <d v="2014-04-30T16:06:09"/>
    <b v="0"/>
    <n v="38"/>
    <b v="1"/>
    <s v="music/indie rock"/>
    <n v="100.35000000000001"/>
    <n v="52.815789473684212"/>
    <x v="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d v="2011-06-09T04:43:45"/>
    <b v="0"/>
    <n v="39"/>
    <b v="1"/>
    <s v="music/indie rock"/>
    <n v="106.5"/>
    <n v="54.615384615384613"/>
    <x v="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d v="2013-04-01T22:16:33"/>
    <b v="0"/>
    <n v="11"/>
    <b v="1"/>
    <s v="music/indie rock"/>
    <n v="100"/>
    <n v="27.272727272727273"/>
    <x v="4"/>
  </r>
  <r>
    <n v="2113"/>
    <x v="2113"/>
    <s v="Help us fund our second full-length album Honeycomb!"/>
    <n v="7000"/>
    <n v="7340"/>
    <x v="0"/>
    <x v="0"/>
    <s v="USD"/>
    <n v="1411505176"/>
    <d v="2014-09-23T20:46:16"/>
    <n v="1408481176"/>
    <d v="2014-08-19T20:46:16"/>
    <b v="0"/>
    <n v="107"/>
    <b v="1"/>
    <s v="music/indie rock"/>
    <n v="104.85714285714285"/>
    <n v="68.598130841121488"/>
    <x v="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d v="2010-10-07T19:34:30"/>
    <b v="0"/>
    <n v="147"/>
    <b v="1"/>
    <s v="music/indie rock"/>
    <n v="104.69999999999999"/>
    <n v="35.612244897959187"/>
    <x v="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d v="2011-01-21T01:56:41"/>
    <b v="0"/>
    <n v="36"/>
    <b v="1"/>
    <s v="music/indie rock"/>
    <n v="225.66666666666669"/>
    <n v="94.027777777777771"/>
    <x v="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d v="2012-08-15T18:40:03"/>
    <b v="0"/>
    <n v="92"/>
    <b v="1"/>
    <s v="music/indie rock"/>
    <n v="100.90416666666667"/>
    <n v="526.45652173913038"/>
    <x v="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d v="2015-10-13T01:25:49"/>
    <b v="0"/>
    <n v="35"/>
    <b v="1"/>
    <s v="music/indie rock"/>
    <n v="147.75"/>
    <n v="50.657142857142858"/>
    <x v="4"/>
  </r>
  <r>
    <n v="2118"/>
    <x v="2118"/>
    <s v="PORCHES.  and Documentarians tour from New York to San Francisco and back."/>
    <n v="1000"/>
    <n v="1346.11"/>
    <x v="0"/>
    <x v="0"/>
    <s v="USD"/>
    <n v="1311538136"/>
    <d v="2011-07-24T20:08:56"/>
    <n v="1308946136"/>
    <d v="2011-06-24T20:08:56"/>
    <b v="0"/>
    <n v="17"/>
    <b v="1"/>
    <s v="music/indie rock"/>
    <n v="134.61099999999999"/>
    <n v="79.182941176470578"/>
    <x v="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d v="2012-07-17T03:07:25"/>
    <b v="0"/>
    <n v="22"/>
    <b v="1"/>
    <s v="music/indie rock"/>
    <n v="100.75"/>
    <n v="91.590909090909093"/>
    <x v="4"/>
  </r>
  <r>
    <n v="2120"/>
    <x v="2120"/>
    <s v="&lt;3_x000a_Coming in from outer space. Help Hearty Har record their 1st album!!"/>
    <n v="8000"/>
    <n v="8070.43"/>
    <x v="0"/>
    <x v="0"/>
    <s v="USD"/>
    <n v="1388617736"/>
    <d v="2014-01-01T23:08:56"/>
    <n v="1384384136"/>
    <d v="2013-11-13T23:08:56"/>
    <b v="0"/>
    <n v="69"/>
    <b v="1"/>
    <s v="music/indie rock"/>
    <n v="100.880375"/>
    <n v="116.96275362318841"/>
    <x v="4"/>
  </r>
  <r>
    <n v="2121"/>
    <x v="2121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d v="2016-12-12T17:49:08"/>
    <b v="0"/>
    <n v="10"/>
    <b v="0"/>
    <s v="games/video games"/>
    <n v="0.56800000000000006"/>
    <n v="28.4"/>
    <x v="6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d v="2016-12-08T07:12:49"/>
    <b v="0"/>
    <n v="3"/>
    <b v="0"/>
    <s v="games/video games"/>
    <n v="0.38750000000000001"/>
    <n v="103.33333333333333"/>
    <x v="6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d v="2010-01-20T10:11:47"/>
    <b v="0"/>
    <n v="5"/>
    <b v="0"/>
    <s v="games/video games"/>
    <n v="10"/>
    <n v="10"/>
    <x v="6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d v="2010-10-13T00:40:35"/>
    <b v="0"/>
    <n v="5"/>
    <b v="0"/>
    <s v="games/video games"/>
    <n v="10.454545454545453"/>
    <n v="23"/>
    <x v="6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d v="2015-07-06T00:33:53"/>
    <b v="0"/>
    <n v="27"/>
    <b v="0"/>
    <s v="games/video games"/>
    <n v="1.4200000000000002"/>
    <n v="31.555555555555557"/>
    <x v="6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d v="2014-11-08T23:21:27"/>
    <b v="0"/>
    <n v="2"/>
    <b v="0"/>
    <s v="games/video games"/>
    <n v="0.05"/>
    <n v="5"/>
    <x v="6"/>
  </r>
  <r>
    <n v="2127"/>
    <x v="2127"/>
    <s v="Three Monkeys is an audio adventure game for PC."/>
    <n v="28000"/>
    <n v="8076"/>
    <x v="2"/>
    <x v="1"/>
    <s v="GBP"/>
    <n v="1426158463"/>
    <d v="2015-03-12T11:07:43"/>
    <n v="1423570063"/>
    <d v="2015-02-10T12:07:43"/>
    <b v="0"/>
    <n v="236"/>
    <b v="0"/>
    <s v="games/video games"/>
    <n v="28.842857142857142"/>
    <n v="34.220338983050844"/>
    <x v="6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d v="2014-07-23T18:32:49"/>
    <b v="0"/>
    <n v="1"/>
    <b v="0"/>
    <s v="games/video games"/>
    <n v="0.16666666666666669"/>
    <n v="25"/>
    <x v="6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d v="2016-02-09T00:35:00"/>
    <b v="0"/>
    <n v="12"/>
    <b v="0"/>
    <s v="games/video games"/>
    <n v="11.799999999999999"/>
    <n v="19.666666666666668"/>
    <x v="6"/>
  </r>
  <r>
    <n v="2130"/>
    <x v="2130"/>
    <s v="You are the hero tasked to save your home from the villainous Sanword."/>
    <n v="42000"/>
    <n v="85"/>
    <x v="2"/>
    <x v="0"/>
    <s v="USD"/>
    <n v="1408154663"/>
    <d v="2014-08-16T02:04:23"/>
    <n v="1405130663"/>
    <d v="2014-07-12T02:04:23"/>
    <b v="0"/>
    <n v="4"/>
    <b v="0"/>
    <s v="games/video games"/>
    <n v="0.20238095238095236"/>
    <n v="21.25"/>
    <x v="6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d v="2015-06-12T04:58:11"/>
    <b v="0"/>
    <n v="3"/>
    <b v="0"/>
    <s v="games/video games"/>
    <n v="5"/>
    <n v="8.3333333333333339"/>
    <x v="6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d v="2014-01-04T11:41:32"/>
    <b v="0"/>
    <n v="99"/>
    <b v="0"/>
    <s v="games/video games"/>
    <n v="2.1129899999999995"/>
    <n v="21.34333333333333"/>
    <x v="6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d v="2011-03-17T02:19:59"/>
    <b v="0"/>
    <n v="3"/>
    <b v="0"/>
    <s v="games/video games"/>
    <n v="1.6"/>
    <n v="5.333333333333333"/>
    <x v="6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d v="2013-03-28T21:16:31"/>
    <b v="0"/>
    <n v="3"/>
    <b v="0"/>
    <s v="games/video games"/>
    <n v="1.7333333333333332"/>
    <n v="34.666666666666664"/>
    <x v="6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d v="2012-09-04T23:07:13"/>
    <b v="0"/>
    <n v="22"/>
    <b v="0"/>
    <s v="games/video games"/>
    <n v="9.56"/>
    <n v="21.727272727272727"/>
    <x v="6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d v="2013-09-19T12:13:06"/>
    <b v="0"/>
    <n v="4"/>
    <b v="0"/>
    <s v="games/video games"/>
    <n v="5.9612499999999999E-2"/>
    <n v="11.922499999999999"/>
    <x v="6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d v="2014-11-05T18:30:29"/>
    <b v="0"/>
    <n v="534"/>
    <b v="0"/>
    <s v="games/video games"/>
    <n v="28.405999999999999"/>
    <n v="26.59737827715356"/>
    <x v="6"/>
  </r>
  <r>
    <n v="2138"/>
    <x v="2138"/>
    <s v="A game with a mixture of a few genres from RPG, Simulation and to adventure elements."/>
    <n v="1000"/>
    <n v="128"/>
    <x v="2"/>
    <x v="1"/>
    <s v="GBP"/>
    <n v="1383959939"/>
    <d v="2013-11-09T01:18:59"/>
    <n v="1381364339"/>
    <d v="2013-10-10T00:18:59"/>
    <b v="0"/>
    <n v="12"/>
    <b v="0"/>
    <s v="games/video games"/>
    <n v="12.8"/>
    <n v="10.666666666666666"/>
    <x v="6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d v="2016-10-04T18:00:08"/>
    <b v="0"/>
    <n v="56"/>
    <b v="0"/>
    <s v="games/video games"/>
    <n v="5.42"/>
    <n v="29.035714285714285"/>
    <x v="6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d v="2012-12-12T20:00:24"/>
    <b v="0"/>
    <n v="11"/>
    <b v="0"/>
    <s v="games/video games"/>
    <n v="0.11199999999999999"/>
    <n v="50.909090909090907"/>
    <x v="6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d v="2014-10-15T05:39:19"/>
    <b v="0"/>
    <n v="0"/>
    <b v="0"/>
    <s v="games/video games"/>
    <n v="0"/>
    <e v="#DIV/0!"/>
    <x v="6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d v="2015-12-02T16:50:10"/>
    <b v="0"/>
    <n v="12"/>
    <b v="0"/>
    <s v="games/video games"/>
    <n v="5.7238095238095239"/>
    <n v="50.083333333333336"/>
    <x v="6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d v="2010-06-03T21:16:52"/>
    <b v="0"/>
    <n v="5"/>
    <b v="0"/>
    <s v="games/video games"/>
    <n v="11.25"/>
    <n v="45"/>
    <x v="6"/>
  </r>
  <r>
    <n v="2144"/>
    <x v="2144"/>
    <s v="A thousand community-built sandbox games (and more!) with a fully-customizable game engine."/>
    <n v="35500"/>
    <n v="607"/>
    <x v="2"/>
    <x v="0"/>
    <s v="USD"/>
    <n v="1379164040"/>
    <d v="2013-09-14T13:07:20"/>
    <n v="1376399240"/>
    <d v="2013-08-13T13:07:20"/>
    <b v="0"/>
    <n v="24"/>
    <b v="0"/>
    <s v="games/video games"/>
    <n v="1.7098591549295776"/>
    <n v="25.291666666666668"/>
    <x v="6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d v="2013-10-28T05:41:54"/>
    <b v="0"/>
    <n v="89"/>
    <b v="0"/>
    <s v="games/video games"/>
    <n v="30.433333333333334"/>
    <n v="51.292134831460672"/>
    <x v="6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d v="2016-01-28T16:18:30"/>
    <b v="0"/>
    <n v="1"/>
    <b v="0"/>
    <s v="games/video games"/>
    <n v="0.02"/>
    <n v="1"/>
    <x v="6"/>
  </r>
  <r>
    <n v="2147"/>
    <x v="2147"/>
    <s v="A Point and Click Adventure on Steroids."/>
    <n v="390000"/>
    <n v="2716"/>
    <x v="2"/>
    <x v="0"/>
    <s v="USD"/>
    <n v="1416125148"/>
    <d v="2014-11-16T08:05:48"/>
    <n v="1413356748"/>
    <d v="2014-10-15T07:05:48"/>
    <b v="0"/>
    <n v="55"/>
    <b v="0"/>
    <s v="games/video games"/>
    <n v="0.69641025641025645"/>
    <n v="49.381818181818183"/>
    <x v="6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d v="2015-03-03T17:36:22"/>
    <b v="0"/>
    <n v="2"/>
    <b v="0"/>
    <s v="games/video games"/>
    <n v="2"/>
    <n v="1"/>
    <x v="6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d v="2010-06-26T00:35:56"/>
    <b v="0"/>
    <n v="0"/>
    <b v="0"/>
    <s v="games/video games"/>
    <n v="0"/>
    <e v="#DIV/0!"/>
    <x v="6"/>
  </r>
  <r>
    <n v="2150"/>
    <x v="2150"/>
    <s v="A pixel styled open world detective game."/>
    <n v="50000"/>
    <n v="405"/>
    <x v="2"/>
    <x v="10"/>
    <s v="NOK"/>
    <n v="1468392599"/>
    <d v="2016-07-13T06:49:59"/>
    <n v="1465800599"/>
    <d v="2016-06-13T06:49:59"/>
    <b v="0"/>
    <n v="4"/>
    <b v="0"/>
    <s v="games/video games"/>
    <n v="0.80999999999999994"/>
    <n v="101.25"/>
    <x v="6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d v="2016-05-30T20:20:14"/>
    <b v="0"/>
    <n v="6"/>
    <b v="0"/>
    <s v="games/video games"/>
    <n v="0.26222222222222225"/>
    <n v="19.666666666666668"/>
    <x v="6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d v="2014-02-13T19:58:29"/>
    <b v="0"/>
    <n v="4"/>
    <b v="0"/>
    <s v="games/video games"/>
    <n v="0.16666666666666669"/>
    <n v="12.5"/>
    <x v="6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d v="2014-12-01T21:51:58"/>
    <b v="0"/>
    <n v="4"/>
    <b v="0"/>
    <s v="games/video games"/>
    <n v="9.124454880912446E-3"/>
    <n v="8.5"/>
    <x v="6"/>
  </r>
  <r>
    <n v="2154"/>
    <x v="2154"/>
    <s v="A Real Time Strategy game based on Greek mythology in a fictional world."/>
    <n v="250"/>
    <n v="2"/>
    <x v="2"/>
    <x v="0"/>
    <s v="USD"/>
    <n v="1390921827"/>
    <d v="2014-01-28T15:10:27"/>
    <n v="1389193827"/>
    <d v="2014-01-08T15:10:27"/>
    <b v="0"/>
    <n v="2"/>
    <b v="0"/>
    <s v="games/video games"/>
    <n v="0.8"/>
    <n v="1"/>
    <x v="6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d v="2016-03-01T17:56:25"/>
    <b v="0"/>
    <n v="5"/>
    <b v="0"/>
    <s v="games/video games"/>
    <n v="2.2999999999999998"/>
    <n v="23"/>
    <x v="6"/>
  </r>
  <r>
    <n v="2156"/>
    <x v="2156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d v="2013-08-02T20:30:06"/>
    <b v="0"/>
    <n v="83"/>
    <b v="0"/>
    <s v="games/video games"/>
    <n v="2.6660714285714282"/>
    <n v="17.987951807228917"/>
    <x v="6"/>
  </r>
  <r>
    <n v="2157"/>
    <x v="2157"/>
    <s v="Gamers and 90's fans unite in this small tale of epic proportions!"/>
    <n v="75000"/>
    <n v="21144"/>
    <x v="2"/>
    <x v="0"/>
    <s v="USD"/>
    <n v="1482479940"/>
    <d v="2016-12-23T07:59:00"/>
    <n v="1479684783"/>
    <d v="2016-11-20T23:33:03"/>
    <b v="0"/>
    <n v="57"/>
    <b v="0"/>
    <s v="games/video games"/>
    <n v="28.192"/>
    <n v="370.94736842105266"/>
    <x v="6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d v="2012-12-21T20:29:34"/>
    <b v="0"/>
    <n v="311"/>
    <b v="0"/>
    <s v="games/video games"/>
    <n v="6.5900366666666672"/>
    <n v="63.569485530546629"/>
    <x v="6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d v="2011-06-16T17:32:54"/>
    <b v="0"/>
    <n v="2"/>
    <b v="0"/>
    <s v="games/video games"/>
    <n v="0.72222222222222221"/>
    <n v="13"/>
    <x v="6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d v="2012-04-19T17:05:05"/>
    <b v="0"/>
    <n v="16"/>
    <b v="0"/>
    <s v="games/video games"/>
    <n v="0.85000000000000009"/>
    <n v="5.3125"/>
    <x v="6"/>
  </r>
  <r>
    <n v="2161"/>
    <x v="2161"/>
    <s v="We're trying to fund hard copies of our debut album!"/>
    <n v="400"/>
    <n v="463"/>
    <x v="0"/>
    <x v="0"/>
    <s v="USD"/>
    <n v="1443040059"/>
    <d v="2015-09-23T20:27:39"/>
    <n v="1440448059"/>
    <d v="2015-08-24T20:27:39"/>
    <b v="0"/>
    <n v="13"/>
    <b v="1"/>
    <s v="music/rock"/>
    <n v="115.75"/>
    <n v="35.615384615384613"/>
    <x v="4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d v="2014-06-23T18:23:11"/>
    <b v="0"/>
    <n v="58"/>
    <b v="1"/>
    <s v="music/rock"/>
    <n v="112.26666666666667"/>
    <n v="87.103448275862064"/>
    <x v="4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d v="2015-04-17T21:35:20"/>
    <b v="0"/>
    <n v="44"/>
    <b v="1"/>
    <s v="music/rock"/>
    <n v="132.20000000000002"/>
    <n v="75.11363636363636"/>
    <x v="4"/>
  </r>
  <r>
    <n v="2164"/>
    <x v="2164"/>
    <s v="South Florida roots country/rock outfit's long awaited debut record"/>
    <n v="5500"/>
    <n v="5645"/>
    <x v="0"/>
    <x v="0"/>
    <s v="USD"/>
    <n v="1466827140"/>
    <d v="2016-06-25T03:59:00"/>
    <n v="1464196414"/>
    <d v="2016-05-25T17:13:34"/>
    <b v="0"/>
    <n v="83"/>
    <b v="1"/>
    <s v="music/rock"/>
    <n v="102.63636363636364"/>
    <n v="68.01204819277109"/>
    <x v="4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d v="2016-03-09T16:00:35"/>
    <b v="0"/>
    <n v="117"/>
    <b v="1"/>
    <s v="music/rock"/>
    <n v="138.64000000000001"/>
    <n v="29.623931623931625"/>
    <x v="4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d v="2014-10-21T20:06:58"/>
    <b v="0"/>
    <n v="32"/>
    <b v="1"/>
    <s v="music/rock"/>
    <n v="146.6"/>
    <n v="91.625"/>
    <x v="4"/>
  </r>
  <r>
    <n v="2167"/>
    <x v="2167"/>
    <s v="We need YOUR HELP to take one more step to this make release sound amazing!"/>
    <n v="150"/>
    <n v="180"/>
    <x v="0"/>
    <x v="0"/>
    <s v="USD"/>
    <n v="1347672937"/>
    <d v="2012-09-15T01:35:37"/>
    <n v="1346463337"/>
    <d v="2012-09-01T01:35:37"/>
    <b v="0"/>
    <n v="8"/>
    <b v="1"/>
    <s v="music/rock"/>
    <n v="120"/>
    <n v="22.5"/>
    <x v="4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d v="2017-01-10T14:24:21"/>
    <b v="0"/>
    <n v="340"/>
    <b v="1"/>
    <s v="music/rock"/>
    <n v="121.5816111111111"/>
    <n v="64.366735294117646"/>
    <x v="4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d v="2017-02-27T16:49:11"/>
    <b v="0"/>
    <n v="7"/>
    <b v="1"/>
    <s v="music/rock"/>
    <n v="100"/>
    <n v="21.857142857142858"/>
    <x v="4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d v="2015-07-13T18:00:22"/>
    <b v="0"/>
    <n v="19"/>
    <b v="1"/>
    <s v="music/rock"/>
    <n v="180.85714285714286"/>
    <n v="33.315789473684212"/>
    <x v="4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d v="2015-05-17T22:58:15"/>
    <b v="0"/>
    <n v="47"/>
    <b v="1"/>
    <s v="music/rock"/>
    <n v="106.075"/>
    <n v="90.276595744680847"/>
    <x v="4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d v="2015-03-19T13:55:20"/>
    <b v="0"/>
    <n v="13"/>
    <b v="1"/>
    <s v="music/rock"/>
    <n v="100"/>
    <n v="76.92307692307692"/>
    <x v="4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d v="2013-08-09T16:37:23"/>
    <b v="0"/>
    <n v="90"/>
    <b v="1"/>
    <s v="music/rock"/>
    <n v="126.92857142857143"/>
    <n v="59.233333333333334"/>
    <x v="4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d v="2016-04-05T13:01:47"/>
    <b v="0"/>
    <n v="63"/>
    <b v="1"/>
    <s v="music/rock"/>
    <n v="102.97499999999999"/>
    <n v="65.38095238095238"/>
    <x v="4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d v="2016-07-14T00:13:06"/>
    <b v="0"/>
    <n v="26"/>
    <b v="1"/>
    <s v="music/rock"/>
    <n v="250"/>
    <n v="67.307692307692307"/>
    <x v="4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d v="2015-04-02T15:11:49"/>
    <b v="0"/>
    <n v="71"/>
    <b v="1"/>
    <s v="music/rock"/>
    <n v="126.02"/>
    <n v="88.74647887323944"/>
    <x v="4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d v="2016-05-12T06:01:07"/>
    <b v="0"/>
    <n v="38"/>
    <b v="1"/>
    <s v="music/rock"/>
    <n v="100.12"/>
    <n v="65.868421052631575"/>
    <x v="4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d v="2016-12-19T15:16:37"/>
    <b v="0"/>
    <n v="859"/>
    <b v="1"/>
    <s v="music/rock"/>
    <n v="138.64000000000001"/>
    <n v="40.349243306169967"/>
    <x v="4"/>
  </r>
  <r>
    <n v="2179"/>
    <x v="2179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d v="2015-03-12T04:06:32"/>
    <b v="0"/>
    <n v="21"/>
    <b v="1"/>
    <s v="music/rock"/>
    <n v="161.4"/>
    <n v="76.857142857142861"/>
    <x v="4"/>
  </r>
  <r>
    <n v="2180"/>
    <x v="2180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d v="2015-10-02T16:04:28"/>
    <b v="0"/>
    <n v="78"/>
    <b v="1"/>
    <s v="music/rock"/>
    <n v="107.18419999999999"/>
    <n v="68.707820512820518"/>
    <x v="4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d v="2017-02-07T00:07:33"/>
    <b v="0"/>
    <n v="53"/>
    <b v="1"/>
    <s v="games/tabletop games"/>
    <n v="153.1"/>
    <n v="57.773584905660378"/>
    <x v="6"/>
  </r>
  <r>
    <n v="2182"/>
    <x v="2182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d v="2014-08-28T21:37:05"/>
    <b v="0"/>
    <n v="356"/>
    <b v="1"/>
    <s v="games/tabletop games"/>
    <n v="524.16666666666663"/>
    <n v="44.171348314606739"/>
    <x v="6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d v="2017-01-10T08:46:17"/>
    <b v="0"/>
    <n v="279"/>
    <b v="1"/>
    <s v="games/tabletop games"/>
    <n v="489.27777777777777"/>
    <n v="31.566308243727597"/>
    <x v="6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d v="2016-01-11T16:34:01"/>
    <b v="1"/>
    <n v="266"/>
    <b v="1"/>
    <s v="games/tabletop games"/>
    <n v="284.74"/>
    <n v="107.04511278195488"/>
    <x v="6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d v="2013-02-14T08:23:59"/>
    <b v="0"/>
    <n v="623"/>
    <b v="1"/>
    <s v="games/tabletop games"/>
    <n v="1856.97"/>
    <n v="149.03451043338683"/>
    <x v="6"/>
  </r>
  <r>
    <n v="2186"/>
    <x v="2186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d v="2016-08-01T14:45:43"/>
    <b v="0"/>
    <n v="392"/>
    <b v="1"/>
    <s v="games/tabletop games"/>
    <n v="109.67499999999998"/>
    <n v="55.956632653061227"/>
    <x v="6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d v="2015-03-05T05:01:06"/>
    <b v="1"/>
    <n v="3562"/>
    <b v="1"/>
    <s v="games/tabletop games"/>
    <n v="1014.6425"/>
    <n v="56.970381807973048"/>
    <x v="6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d v="2016-09-20T14:04:01"/>
    <b v="0"/>
    <n v="514"/>
    <b v="1"/>
    <s v="games/tabletop games"/>
    <n v="412.17692027666544"/>
    <n v="44.056420233463037"/>
    <x v="6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d v="2016-04-07T18:55:00"/>
    <b v="0"/>
    <n v="88"/>
    <b v="1"/>
    <s v="games/tabletop games"/>
    <n v="503.25"/>
    <n v="68.625"/>
    <x v="6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d v="2016-02-17T15:00:04"/>
    <b v="0"/>
    <n v="537"/>
    <b v="1"/>
    <s v="games/tabletop games"/>
    <n v="184.61052631578946"/>
    <n v="65.318435754189949"/>
    <x v="6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d v="2017-02-02T20:00:27"/>
    <b v="0"/>
    <n v="25"/>
    <b v="1"/>
    <s v="games/tabletop games"/>
    <n v="119.73333333333333"/>
    <n v="35.92"/>
    <x v="6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d v="2016-11-17T20:25:44"/>
    <b v="0"/>
    <n v="3238"/>
    <b v="1"/>
    <s v="games/tabletop games"/>
    <n v="1081.2401666666667"/>
    <n v="40.070667078443485"/>
    <x v="6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d v="2016-10-21T09:44:32"/>
    <b v="0"/>
    <n v="897"/>
    <b v="1"/>
    <s v="games/tabletop games"/>
    <n v="452.37333333333333"/>
    <n v="75.647714604236342"/>
    <x v="6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d v="2016-02-25T18:11:30"/>
    <b v="0"/>
    <n v="878"/>
    <b v="1"/>
    <s v="games/tabletop games"/>
    <n v="537.37"/>
    <n v="61.203872437357631"/>
    <x v="6"/>
  </r>
  <r>
    <n v="2195"/>
    <x v="2195"/>
    <s v="A gritty, noir tabletop RPG with a fast-paced combo-based battle system."/>
    <n v="4600"/>
    <n v="5535"/>
    <x v="0"/>
    <x v="0"/>
    <s v="USD"/>
    <n v="1439317900"/>
    <d v="2015-08-11T18:31:40"/>
    <n v="1436725900"/>
    <d v="2015-07-12T18:31:40"/>
    <b v="0"/>
    <n v="115"/>
    <b v="1"/>
    <s v="games/tabletop games"/>
    <n v="120.32608695652173"/>
    <n v="48.130434782608695"/>
    <x v="6"/>
  </r>
  <r>
    <n v="2196"/>
    <x v="2196"/>
    <s v="Race your friends in style with this classic Grand Prix game."/>
    <n v="14000"/>
    <n v="15937"/>
    <x v="0"/>
    <x v="0"/>
    <s v="USD"/>
    <n v="1480662000"/>
    <d v="2016-12-02T07:00:00"/>
    <n v="1478000502"/>
    <d v="2016-11-01T11:41:42"/>
    <b v="0"/>
    <n v="234"/>
    <b v="1"/>
    <s v="games/tabletop games"/>
    <n v="113.83571428571429"/>
    <n v="68.106837606837601"/>
    <x v="6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d v="2015-01-29T14:00:59"/>
    <b v="0"/>
    <n v="4330"/>
    <b v="1"/>
    <s v="games/tabletop games"/>
    <n v="951.03109999999992"/>
    <n v="65.891300230946882"/>
    <x v="6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d v="2015-10-15T12:20:00"/>
    <b v="0"/>
    <n v="651"/>
    <b v="1"/>
    <s v="games/tabletop games"/>
    <n v="132.89249999999998"/>
    <n v="81.654377880184327"/>
    <x v="6"/>
  </r>
  <r>
    <n v="2199"/>
    <x v="2199"/>
    <s v="A new strategic board game designed to flip out your opponent."/>
    <n v="9000"/>
    <n v="13228"/>
    <x v="0"/>
    <x v="17"/>
    <s v="EUR"/>
    <n v="1444903198"/>
    <d v="2015-10-15T09:59:58"/>
    <n v="1442311198"/>
    <d v="2015-09-15T09:59:58"/>
    <b v="1"/>
    <n v="251"/>
    <b v="1"/>
    <s v="games/tabletop games"/>
    <n v="146.97777777777779"/>
    <n v="52.701195219123505"/>
    <x v="6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d v="2015-06-08T15:01:08"/>
    <b v="0"/>
    <n v="263"/>
    <b v="1"/>
    <s v="games/tabletop games"/>
    <n v="542.15"/>
    <n v="41.228136882129277"/>
    <x v="6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d v="2013-01-02T20:19:25"/>
    <b v="0"/>
    <n v="28"/>
    <b v="1"/>
    <s v="music/electronic music"/>
    <n v="382.71818181818185"/>
    <n v="15.035357142857142"/>
    <x v="4"/>
  </r>
  <r>
    <n v="2202"/>
    <x v="2202"/>
    <s v="An electro-organic album of evolved dance music inspired by seminal cyberpunk works."/>
    <n v="4000"/>
    <n v="28167.25"/>
    <x v="0"/>
    <x v="0"/>
    <s v="USD"/>
    <n v="1351801368"/>
    <d v="2012-11-01T20:22:48"/>
    <n v="1349209368"/>
    <d v="2012-10-02T20:22:48"/>
    <b v="0"/>
    <n v="721"/>
    <b v="1"/>
    <s v="music/electronic music"/>
    <n v="704.18124999999998"/>
    <n v="39.066920943134534"/>
    <x v="4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d v="2015-08-25T20:38:02"/>
    <b v="0"/>
    <n v="50"/>
    <b v="1"/>
    <s v="music/electronic music"/>
    <n v="109.55"/>
    <n v="43.82"/>
    <x v="4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d v="2013-02-07T07:28:39"/>
    <b v="0"/>
    <n v="73"/>
    <b v="1"/>
    <s v="music/electronic music"/>
    <n v="132.86666666666667"/>
    <n v="27.301369863013697"/>
    <x v="4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d v="2012-05-02T19:43:09"/>
    <b v="0"/>
    <n v="27"/>
    <b v="1"/>
    <s v="music/electronic music"/>
    <n v="152"/>
    <n v="42.222222222222221"/>
    <x v="4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d v="2012-03-29T06:10:24"/>
    <b v="0"/>
    <n v="34"/>
    <b v="1"/>
    <s v="music/electronic music"/>
    <n v="102.72727272727273"/>
    <n v="33.235294117647058"/>
    <x v="4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d v="2013-10-17T04:39:33"/>
    <b v="0"/>
    <n v="7"/>
    <b v="1"/>
    <s v="music/electronic music"/>
    <n v="100"/>
    <n v="285.71428571428572"/>
    <x v="4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d v="2012-02-07T21:10:26"/>
    <b v="0"/>
    <n v="24"/>
    <b v="1"/>
    <s v="music/electronic music"/>
    <n v="101.6"/>
    <n v="42.333333333333336"/>
    <x v="4"/>
  </r>
  <r>
    <n v="2209"/>
    <x v="2209"/>
    <s v="Support us and pledge for rewards on our new bigger Tour of the US, Canada and Colombia!"/>
    <n v="500"/>
    <n v="754"/>
    <x v="0"/>
    <x v="1"/>
    <s v="GBP"/>
    <n v="1397516400"/>
    <d v="2014-04-14T23:00:00"/>
    <n v="1396524644"/>
    <d v="2014-04-03T11:30:44"/>
    <b v="0"/>
    <n v="15"/>
    <b v="1"/>
    <s v="music/electronic music"/>
    <n v="150.80000000000001"/>
    <n v="50.266666666666666"/>
    <x v="4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d v="2012-02-17T01:35:10"/>
    <b v="0"/>
    <n v="72"/>
    <b v="1"/>
    <s v="music/electronic music"/>
    <n v="111.425"/>
    <n v="61.902777777777779"/>
    <x v="4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d v="2014-03-18T18:50:25"/>
    <b v="0"/>
    <n v="120"/>
    <b v="1"/>
    <s v="music/electronic music"/>
    <n v="195.6"/>
    <n v="40.75"/>
    <x v="4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d v="2013-10-01T17:56:17"/>
    <b v="0"/>
    <n v="123"/>
    <b v="1"/>
    <s v="music/electronic music"/>
    <n v="114.38333333333333"/>
    <n v="55.796747967479675"/>
    <x v="4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d v="2015-04-15T19:49:39"/>
    <b v="0"/>
    <n v="1"/>
    <b v="1"/>
    <s v="music/electronic music"/>
    <n v="200"/>
    <n v="10"/>
    <x v="4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d v="2014-01-07T19:00:48"/>
    <b v="0"/>
    <n v="24"/>
    <b v="1"/>
    <s v="music/electronic music"/>
    <n v="292.50166666666667"/>
    <n v="73.125416666666666"/>
    <x v="4"/>
  </r>
  <r>
    <n v="2215"/>
    <x v="2215"/>
    <s v="Ambient Electro Grind-fest!"/>
    <n v="550"/>
    <n v="860"/>
    <x v="0"/>
    <x v="0"/>
    <s v="USD"/>
    <n v="1331621940"/>
    <d v="2012-03-13T06:59:00"/>
    <n v="1329671572"/>
    <d v="2012-02-19T17:12:52"/>
    <b v="0"/>
    <n v="33"/>
    <b v="1"/>
    <s v="music/electronic music"/>
    <n v="156.36363636363637"/>
    <n v="26.060606060606062"/>
    <x v="4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d v="2015-07-09T18:02:25"/>
    <b v="0"/>
    <n v="14"/>
    <b v="1"/>
    <s v="music/electronic music"/>
    <n v="105.66666666666666"/>
    <n v="22.642857142857142"/>
    <x v="4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d v="2015-10-22T18:38:33"/>
    <b v="0"/>
    <n v="9"/>
    <b v="1"/>
    <s v="music/electronic music"/>
    <n v="101.19047619047619"/>
    <n v="47.222222222222221"/>
    <x v="4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d v="2012-08-06T19:29:43"/>
    <b v="0"/>
    <n v="76"/>
    <b v="1"/>
    <s v="music/electronic music"/>
    <n v="122.833"/>
    <n v="32.324473684210524"/>
    <x v="4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d v="2015-07-20T17:15:12"/>
    <b v="0"/>
    <n v="19"/>
    <b v="1"/>
    <s v="music/electronic music"/>
    <n v="101.49999999999999"/>
    <n v="53.421052631578945"/>
    <x v="4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d v="2013-06-27T01:27:16"/>
    <b v="0"/>
    <n v="69"/>
    <b v="1"/>
    <s v="music/electronic music"/>
    <n v="101.14285714285714"/>
    <n v="51.304347826086953"/>
    <x v="4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d v="2016-03-23T16:00:09"/>
    <b v="0"/>
    <n v="218"/>
    <b v="1"/>
    <s v="games/tabletop games"/>
    <n v="108.11999999999999"/>
    <n v="37.197247706422019"/>
    <x v="6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d v="2011-12-29T18:54:07"/>
    <b v="0"/>
    <n v="30"/>
    <b v="1"/>
    <s v="games/tabletop games"/>
    <n v="162.6"/>
    <n v="27.1"/>
    <x v="6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d v="2015-05-28T15:22:48"/>
    <b v="0"/>
    <n v="100"/>
    <b v="1"/>
    <s v="games/tabletop games"/>
    <n v="105.80000000000001"/>
    <n v="206.31"/>
    <x v="6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d v="2016-10-01T16:01:15"/>
    <b v="0"/>
    <n v="296"/>
    <b v="1"/>
    <s v="games/tabletop games"/>
    <n v="243.15000000000003"/>
    <n v="82.145270270270274"/>
    <x v="6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d v="2014-08-22T19:00:15"/>
    <b v="0"/>
    <n v="1204"/>
    <b v="1"/>
    <s v="games/tabletop games"/>
    <n v="944.83338095238094"/>
    <n v="164.79651993355483"/>
    <x v="6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d v="2016-01-12T19:10:22"/>
    <b v="0"/>
    <n v="321"/>
    <b v="1"/>
    <s v="games/tabletop games"/>
    <n v="108.46283333333334"/>
    <n v="60.820280373831778"/>
    <x v="6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d v="2013-10-14T19:22:35"/>
    <b v="0"/>
    <n v="301"/>
    <b v="1"/>
    <s v="games/tabletop games"/>
    <n v="157.37692307692308"/>
    <n v="67.970099667774093"/>
    <x v="6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d v="2015-07-17T06:40:36"/>
    <b v="0"/>
    <n v="144"/>
    <b v="1"/>
    <s v="games/tabletop games"/>
    <n v="1174.49"/>
    <n v="81.561805555555551"/>
    <x v="6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d v="2013-07-29T15:56:31"/>
    <b v="0"/>
    <n v="539"/>
    <b v="1"/>
    <s v="games/tabletop games"/>
    <n v="171.04755366949576"/>
    <n v="25.42547309833024"/>
    <x v="6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d v="2014-03-26T21:08:47"/>
    <b v="0"/>
    <n v="498"/>
    <b v="1"/>
    <s v="games/tabletop games"/>
    <n v="125.95294117647057"/>
    <n v="21.497991967871485"/>
    <x v="6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d v="2013-05-29T21:51:41"/>
    <b v="0"/>
    <n v="1113"/>
    <b v="1"/>
    <s v="games/tabletop games"/>
    <n v="1212.1296000000002"/>
    <n v="27.226630727762803"/>
    <x v="6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d v="2014-06-16T19:03:28"/>
    <b v="0"/>
    <n v="988"/>
    <b v="1"/>
    <s v="games/tabletop games"/>
    <n v="495.8"/>
    <n v="25.091093117408906"/>
    <x v="6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d v="2015-11-23T09:05:39"/>
    <b v="0"/>
    <n v="391"/>
    <b v="1"/>
    <s v="games/tabletop games"/>
    <n v="332.03999999999996"/>
    <n v="21.230179028132991"/>
    <x v="6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d v="2016-12-06T19:47:27"/>
    <b v="0"/>
    <n v="28"/>
    <b v="1"/>
    <s v="games/tabletop games"/>
    <n v="1165"/>
    <n v="41.607142857142854"/>
    <x v="6"/>
  </r>
  <r>
    <n v="2235"/>
    <x v="2235"/>
    <s v="An amazing set of sceneries to create unique atmospheres for your tabletop gaming."/>
    <n v="13000"/>
    <n v="19931"/>
    <x v="0"/>
    <x v="5"/>
    <s v="CAD"/>
    <n v="1427585511"/>
    <d v="2015-03-28T23:31:51"/>
    <n v="1424997111"/>
    <d v="2015-02-27T00:31:51"/>
    <b v="0"/>
    <n v="147"/>
    <b v="1"/>
    <s v="games/tabletop games"/>
    <n v="153.3153846153846"/>
    <n v="135.58503401360545"/>
    <x v="6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d v="2016-01-02T14:48:43"/>
    <b v="0"/>
    <n v="680"/>
    <b v="1"/>
    <s v="games/tabletop games"/>
    <n v="537.10714285714289"/>
    <n v="22.116176470588236"/>
    <x v="6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d v="2014-10-03T00:04:43"/>
    <b v="0"/>
    <n v="983"/>
    <b v="1"/>
    <s v="games/tabletop games"/>
    <n v="352.92777777777775"/>
    <n v="64.625635808748726"/>
    <x v="6"/>
  </r>
  <r>
    <n v="2238"/>
    <x v="2238"/>
    <s v="28mm Fantasy Miniature Range in leadfree white metal: Orcs, wolves and more."/>
    <n v="4000"/>
    <n v="5496"/>
    <x v="0"/>
    <x v="12"/>
    <s v="EUR"/>
    <n v="1489157716"/>
    <d v="2017-03-10T14:55:16"/>
    <n v="1486565716"/>
    <d v="2017-02-08T14:55:16"/>
    <b v="0"/>
    <n v="79"/>
    <b v="1"/>
    <s v="games/tabletop games"/>
    <n v="137.4"/>
    <n v="69.569620253164558"/>
    <x v="6"/>
  </r>
  <r>
    <n v="2239"/>
    <x v="2239"/>
    <s v="Next stretch goal unlocks at $33,000 and/or 500 backers unlocks 2 bonus stretch goals."/>
    <n v="25000"/>
    <n v="32006.67"/>
    <x v="0"/>
    <x v="0"/>
    <s v="USD"/>
    <n v="1385870520"/>
    <d v="2013-12-01T04:02:00"/>
    <n v="1382742014"/>
    <d v="2013-10-25T23:00:14"/>
    <b v="0"/>
    <n v="426"/>
    <b v="1"/>
    <s v="games/tabletop games"/>
    <n v="128.02668"/>
    <n v="75.133028169014082"/>
    <x v="6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d v="2016-03-23T19:49:04"/>
    <b v="0"/>
    <n v="96"/>
    <b v="1"/>
    <s v="games/tabletop games"/>
    <n v="270.68"/>
    <n v="140.97916666666666"/>
    <x v="6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d v="2017-01-31T19:51:40"/>
    <b v="0"/>
    <n v="163"/>
    <b v="1"/>
    <s v="games/tabletop games"/>
    <n v="806.4"/>
    <n v="49.472392638036808"/>
    <x v="6"/>
  </r>
  <r>
    <n v="2242"/>
    <x v="2242"/>
    <s v="Inconceivable! An amazing new illustrative deck based on The Princess Bride movie."/>
    <n v="10000"/>
    <n v="136009.76"/>
    <x v="0"/>
    <x v="0"/>
    <s v="USD"/>
    <n v="1385521320"/>
    <d v="2013-11-27T03:02:00"/>
    <n v="1382449733"/>
    <d v="2013-10-22T13:48:53"/>
    <b v="0"/>
    <n v="2525"/>
    <b v="1"/>
    <s v="games/tabletop games"/>
    <n v="1360.0976000000001"/>
    <n v="53.865251485148519"/>
    <x v="6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d v="2017-03-06T18:01:30"/>
    <b v="0"/>
    <n v="2035"/>
    <b v="1"/>
    <s v="games/tabletop games"/>
    <n v="930250"/>
    <n v="4.5712530712530715"/>
    <x v="6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d v="2016-10-04T19:39:06"/>
    <b v="0"/>
    <n v="290"/>
    <b v="1"/>
    <s v="games/tabletop games"/>
    <n v="377.02"/>
    <n v="65.00344827586207"/>
    <x v="6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d v="2014-01-21T17:00:17"/>
    <b v="0"/>
    <n v="1980"/>
    <b v="1"/>
    <s v="games/tabletop games"/>
    <n v="2647.0250000000001"/>
    <n v="53.475252525252522"/>
    <x v="6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d v="2015-08-05T19:00:10"/>
    <b v="0"/>
    <n v="57"/>
    <b v="1"/>
    <s v="games/tabletop games"/>
    <n v="100.12"/>
    <n v="43.912280701754383"/>
    <x v="6"/>
  </r>
  <r>
    <n v="2247"/>
    <x v="2247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d v="2015-07-15T15:59:25"/>
    <b v="0"/>
    <n v="380"/>
    <b v="1"/>
    <s v="games/tabletop games"/>
    <n v="104.45405405405405"/>
    <n v="50.852631578947367"/>
    <x v="6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d v="2016-11-14T21:01:18"/>
    <b v="0"/>
    <n v="128"/>
    <b v="1"/>
    <s v="games/tabletop games"/>
    <n v="107.21428571428571"/>
    <n v="58.6328125"/>
    <x v="6"/>
  </r>
  <r>
    <n v="2249"/>
    <x v="2249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d v="2013-03-03T16:52:45"/>
    <b v="0"/>
    <n v="180"/>
    <b v="1"/>
    <s v="games/tabletop games"/>
    <n v="168.77142857142857"/>
    <n v="32.81666666666667"/>
    <x v="6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d v="2016-11-03T00:07:53"/>
    <b v="0"/>
    <n v="571"/>
    <b v="1"/>
    <s v="games/tabletop games"/>
    <n v="975.11200000000008"/>
    <n v="426.93169877408059"/>
    <x v="6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d v="2014-07-26T08:17:57"/>
    <b v="0"/>
    <n v="480"/>
    <b v="1"/>
    <s v="games/tabletop games"/>
    <n v="134.44929411764704"/>
    <n v="23.808729166666669"/>
    <x v="6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d v="2016-07-22T07:52:18"/>
    <b v="0"/>
    <n v="249"/>
    <b v="1"/>
    <s v="games/tabletop games"/>
    <n v="272.27777777777777"/>
    <n v="98.413654618473899"/>
    <x v="6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d v="2015-10-19T15:09:07"/>
    <b v="0"/>
    <n v="84"/>
    <b v="1"/>
    <s v="games/tabletop games"/>
    <n v="112.6875"/>
    <n v="107.32142857142857"/>
    <x v="6"/>
  </r>
  <r>
    <n v="2254"/>
    <x v="2254"/>
    <s v="A dexterity microgame by father/daughter team, Jason and Claire Kotarski. Make 100 project."/>
    <n v="500"/>
    <n v="2299"/>
    <x v="0"/>
    <x v="0"/>
    <s v="USD"/>
    <n v="1485271968"/>
    <d v="2017-01-24T15:32:48"/>
    <n v="1484667168"/>
    <d v="2017-01-17T15:32:48"/>
    <b v="0"/>
    <n v="197"/>
    <b v="1"/>
    <s v="games/tabletop games"/>
    <n v="459.8"/>
    <n v="11.67005076142132"/>
    <x v="6"/>
  </r>
  <r>
    <n v="2255"/>
    <x v="2255"/>
    <s v="This is the second set of 5 expansions for our route-building game, Jet Set!"/>
    <n v="3950"/>
    <n v="11323"/>
    <x v="0"/>
    <x v="0"/>
    <s v="USD"/>
    <n v="1462661451"/>
    <d v="2016-05-07T22:50:51"/>
    <n v="1460069451"/>
    <d v="2016-04-07T22:50:51"/>
    <b v="0"/>
    <n v="271"/>
    <b v="1"/>
    <s v="games/tabletop games"/>
    <n v="286.65822784810126"/>
    <n v="41.782287822878232"/>
    <x v="6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d v="2016-11-08T10:50:46"/>
    <b v="0"/>
    <n v="50"/>
    <b v="1"/>
    <s v="games/tabletop games"/>
    <n v="222.70833333333334"/>
    <n v="21.38"/>
    <x v="6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d v="2016-05-15T22:28:49"/>
    <b v="0"/>
    <n v="169"/>
    <b v="1"/>
    <s v="games/tabletop games"/>
    <n v="636.14"/>
    <n v="94.103550295857985"/>
    <x v="6"/>
  </r>
  <r>
    <n v="2258"/>
    <x v="2258"/>
    <s v="A Dungeon World campaign setting that takes place after the end of the worlds."/>
    <n v="2200"/>
    <n v="3223"/>
    <x v="0"/>
    <x v="0"/>
    <s v="USD"/>
    <n v="1434045687"/>
    <d v="2015-06-11T18:01:27"/>
    <n v="1431453687"/>
    <d v="2015-05-12T18:01:27"/>
    <b v="0"/>
    <n v="205"/>
    <b v="1"/>
    <s v="games/tabletop games"/>
    <n v="146.5"/>
    <n v="15.721951219512196"/>
    <x v="6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d v="2016-11-28T19:18:56"/>
    <b v="0"/>
    <n v="206"/>
    <b v="1"/>
    <s v="games/tabletop games"/>
    <n v="1867.1"/>
    <n v="90.635922330097088"/>
    <x v="6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d v="2014-02-25T00:24:10"/>
    <b v="0"/>
    <n v="84"/>
    <b v="1"/>
    <s v="games/tabletop games"/>
    <n v="326.92"/>
    <n v="97.297619047619051"/>
    <x v="6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d v="2017-01-24T17:23:40"/>
    <b v="0"/>
    <n v="210"/>
    <b v="1"/>
    <s v="games/tabletop games"/>
    <n v="779.5"/>
    <n v="37.11904761904762"/>
    <x v="6"/>
  </r>
  <r>
    <n v="2262"/>
    <x v="2262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d v="2014-10-14T14:02:38"/>
    <b v="0"/>
    <n v="181"/>
    <b v="1"/>
    <s v="games/tabletop games"/>
    <n v="154.15151515151516"/>
    <n v="28.104972375690608"/>
    <x v="6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d v="2015-01-10T19:58:33"/>
    <b v="0"/>
    <n v="60"/>
    <b v="1"/>
    <s v="games/tabletop games"/>
    <n v="115.54666666666667"/>
    <n v="144.43333333333334"/>
    <x v="6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d v="2016-05-06T13:58:34"/>
    <b v="0"/>
    <n v="445"/>
    <b v="1"/>
    <s v="games/tabletop games"/>
    <n v="180.03333333333333"/>
    <n v="24.274157303370785"/>
    <x v="6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d v="2016-11-15T20:28:27"/>
    <b v="0"/>
    <n v="17"/>
    <b v="1"/>
    <s v="games/tabletop games"/>
    <n v="298.5"/>
    <n v="35.117647058823529"/>
    <x v="6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d v="2016-04-09T20:59:52"/>
    <b v="0"/>
    <n v="194"/>
    <b v="1"/>
    <s v="games/tabletop games"/>
    <n v="320.26666666666665"/>
    <n v="24.762886597938145"/>
    <x v="6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d v="2014-11-25T19:54:57"/>
    <b v="0"/>
    <n v="404"/>
    <b v="1"/>
    <s v="games/tabletop games"/>
    <n v="380.52499999999998"/>
    <n v="188.37871287128712"/>
    <x v="6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d v="2017-02-10T01:58:35"/>
    <b v="0"/>
    <n v="194"/>
    <b v="1"/>
    <s v="games/tabletop games"/>
    <n v="102.60000000000001"/>
    <n v="148.08247422680412"/>
    <x v="6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d v="2017-02-10T16:54:23"/>
    <b v="0"/>
    <n v="902"/>
    <b v="1"/>
    <s v="games/tabletop games"/>
    <n v="1801.64"/>
    <n v="49.934589800443462"/>
    <x v="6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d v="2016-12-21T20:51:53"/>
    <b v="0"/>
    <n v="1670"/>
    <b v="1"/>
    <s v="games/tabletop games"/>
    <n v="720.24800000000005"/>
    <n v="107.82155688622754"/>
    <x v="6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d v="2016-11-10T00:00:04"/>
    <b v="0"/>
    <n v="1328"/>
    <b v="1"/>
    <s v="games/tabletop games"/>
    <n v="283.09000000000003"/>
    <n v="42.63403614457831"/>
    <x v="6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d v="2015-11-07T16:47:16"/>
    <b v="0"/>
    <n v="944"/>
    <b v="1"/>
    <s v="games/tabletop games"/>
    <n v="1356.6000000000001"/>
    <n v="14.370762711864407"/>
    <x v="6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d v="2017-02-15T13:10:42"/>
    <b v="0"/>
    <n v="147"/>
    <b v="1"/>
    <s v="games/tabletop games"/>
    <n v="220.35999999999999"/>
    <n v="37.476190476190474"/>
    <x v="6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d v="2014-01-24T12:00:57"/>
    <b v="0"/>
    <n v="99"/>
    <b v="1"/>
    <s v="games/tabletop games"/>
    <n v="119.6"/>
    <n v="30.202020202020201"/>
    <x v="6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d v="2014-11-22T14:47:59"/>
    <b v="0"/>
    <n v="79"/>
    <b v="1"/>
    <s v="games/tabletop games"/>
    <n v="407.76923076923077"/>
    <n v="33.550632911392405"/>
    <x v="6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d v="2013-12-06T15:38:09"/>
    <b v="0"/>
    <n v="75"/>
    <b v="1"/>
    <s v="games/tabletop games"/>
    <n v="105.81826105905425"/>
    <n v="64.74666666666667"/>
    <x v="6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d v="2012-01-28T16:17:03"/>
    <b v="0"/>
    <n v="207"/>
    <b v="1"/>
    <s v="games/tabletop games"/>
    <n v="141.08235294117648"/>
    <n v="57.932367149758456"/>
    <x v="6"/>
  </r>
  <r>
    <n v="2278"/>
    <x v="2278"/>
    <s v="Dice forged from stone one by one entirely by hand for demanding Gamers and Collectors."/>
    <n v="2000"/>
    <n v="5414"/>
    <x v="0"/>
    <x v="13"/>
    <s v="EUR"/>
    <n v="1451861940"/>
    <d v="2016-01-03T22:59:00"/>
    <n v="1448902867"/>
    <d v="2015-11-30T17:01:07"/>
    <b v="0"/>
    <n v="102"/>
    <b v="1"/>
    <s v="games/tabletop games"/>
    <n v="270.7"/>
    <n v="53.078431372549019"/>
    <x v="6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d v="2015-01-16T19:21:39"/>
    <b v="0"/>
    <n v="32"/>
    <b v="1"/>
    <s v="games/tabletop games"/>
    <n v="153.80000000000001"/>
    <n v="48.0625"/>
    <x v="6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d v="2015-08-18T14:59:51"/>
    <b v="0"/>
    <n v="480"/>
    <b v="1"/>
    <s v="games/tabletop games"/>
    <n v="403.57653061224488"/>
    <n v="82.396874999999994"/>
    <x v="6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d v="2011-05-24T06:51:37"/>
    <b v="0"/>
    <n v="11"/>
    <b v="1"/>
    <s v="music/rock"/>
    <n v="185"/>
    <n v="50.454545454545453"/>
    <x v="4"/>
  </r>
  <r>
    <n v="2282"/>
    <x v="2282"/>
    <s v="Sage King is recording his debut album and wants YOU to be a part of the creation process"/>
    <n v="750"/>
    <n v="1390"/>
    <x v="0"/>
    <x v="0"/>
    <s v="USD"/>
    <n v="1452744686"/>
    <d v="2016-01-14T04:11:26"/>
    <n v="1447560686"/>
    <d v="2015-11-15T04:11:26"/>
    <b v="0"/>
    <n v="12"/>
    <b v="1"/>
    <s v="music/rock"/>
    <n v="185.33333333333331"/>
    <n v="115.83333333333333"/>
    <x v="4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d v="2012-03-10T03:00:04"/>
    <b v="0"/>
    <n v="48"/>
    <b v="1"/>
    <s v="music/rock"/>
    <n v="100.85533333333332"/>
    <n v="63.03458333333333"/>
    <x v="4"/>
  </r>
  <r>
    <n v="2284"/>
    <x v="2284"/>
    <s v="The Vinyl Skyway reunite to make a third album. "/>
    <n v="6000"/>
    <n v="6373.27"/>
    <x v="0"/>
    <x v="0"/>
    <s v="USD"/>
    <n v="1299902400"/>
    <d v="2011-03-12T04:00:00"/>
    <n v="1297451245"/>
    <d v="2011-02-11T19:07:25"/>
    <b v="0"/>
    <n v="59"/>
    <b v="1"/>
    <s v="music/rock"/>
    <n v="106.22116666666668"/>
    <n v="108.02152542372882"/>
    <x v="4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d v="2012-05-30T04:27:23"/>
    <b v="0"/>
    <n v="79"/>
    <b v="1"/>
    <s v="music/rock"/>
    <n v="121.36666666666667"/>
    <n v="46.088607594936711"/>
    <x v="4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d v="2013-08-08T23:07:34"/>
    <b v="0"/>
    <n v="14"/>
    <b v="1"/>
    <s v="music/rock"/>
    <n v="100.06666666666666"/>
    <n v="107.21428571428571"/>
    <x v="4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d v="2014-06-02T16:01:00"/>
    <b v="0"/>
    <n v="106"/>
    <b v="1"/>
    <s v="music/rock"/>
    <n v="119.97755555555555"/>
    <n v="50.9338679245283"/>
    <x v="4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d v="2012-06-07T19:51:29"/>
    <b v="0"/>
    <n v="25"/>
    <b v="1"/>
    <s v="music/rock"/>
    <n v="100.1"/>
    <n v="40.04"/>
    <x v="4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d v="2013-10-24T23:57:40"/>
    <b v="0"/>
    <n v="25"/>
    <b v="1"/>
    <s v="music/rock"/>
    <n v="107.4"/>
    <n v="64.44"/>
    <x v="4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d v="2009-09-14T06:05:30"/>
    <b v="0"/>
    <n v="29"/>
    <b v="1"/>
    <s v="music/rock"/>
    <n v="104.06666666666666"/>
    <n v="53.827586206896555"/>
    <x v="4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d v="2012-03-19T23:26:58"/>
    <b v="0"/>
    <n v="43"/>
    <b v="1"/>
    <s v="music/rock"/>
    <n v="172.8"/>
    <n v="100.46511627906976"/>
    <x v="4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d v="2012-03-19T16:44:36"/>
    <b v="0"/>
    <n v="46"/>
    <b v="1"/>
    <s v="music/rock"/>
    <n v="107.2505"/>
    <n v="46.630652173913049"/>
    <x v="4"/>
  </r>
  <r>
    <n v="2293"/>
    <x v="2293"/>
    <s v="Donate here to be a part of the upcoming album. Every little bit helps!"/>
    <n v="850"/>
    <n v="920"/>
    <x v="0"/>
    <x v="0"/>
    <s v="USD"/>
    <n v="1348545540"/>
    <d v="2012-09-25T03:59:00"/>
    <n v="1346345999"/>
    <d v="2012-08-30T16:59:59"/>
    <b v="0"/>
    <n v="27"/>
    <b v="1"/>
    <s v="music/rock"/>
    <n v="108.23529411764706"/>
    <n v="34.074074074074076"/>
    <x v="4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d v="2012-12-21T17:21:20"/>
    <b v="0"/>
    <n v="112"/>
    <b v="1"/>
    <s v="music/rock"/>
    <n v="146.08079999999998"/>
    <n v="65.214642857142863"/>
    <x v="4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d v="2012-12-27T22:54:16"/>
    <b v="0"/>
    <n v="34"/>
    <b v="1"/>
    <s v="music/rock"/>
    <n v="125.25"/>
    <n v="44.205882352941174"/>
    <x v="4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d v="2012-01-19T17:33:46"/>
    <b v="0"/>
    <n v="145"/>
    <b v="1"/>
    <s v="music/rock"/>
    <n v="149.07142857142856"/>
    <n v="71.965517241379317"/>
    <x v="4"/>
  </r>
  <r>
    <n v="2297"/>
    <x v="2297"/>
    <s v="New Jersey Alternative Rock band COCO needs YOUR help self-releasing debut EP!"/>
    <n v="1000"/>
    <n v="1006"/>
    <x v="0"/>
    <x v="0"/>
    <s v="USD"/>
    <n v="1331697540"/>
    <d v="2012-03-14T03:59:00"/>
    <n v="1328749249"/>
    <d v="2012-02-09T01:00:49"/>
    <b v="0"/>
    <n v="19"/>
    <b v="1"/>
    <s v="music/rock"/>
    <n v="100.6"/>
    <n v="52.94736842105263"/>
    <x v="4"/>
  </r>
  <r>
    <n v="2298"/>
    <x v="2298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d v="2014-02-24T20:10:33"/>
    <b v="0"/>
    <n v="288"/>
    <b v="1"/>
    <s v="music/rock"/>
    <n v="105.07333333333332"/>
    <n v="109.45138888888889"/>
    <x v="4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d v="2011-01-22T00:46:49"/>
    <b v="0"/>
    <n v="14"/>
    <b v="1"/>
    <s v="music/rock"/>
    <n v="350.16666666666663"/>
    <n v="75.035714285714292"/>
    <x v="4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d v="2012-06-14T17:26:56"/>
    <b v="0"/>
    <n v="7"/>
    <b v="1"/>
    <s v="music/rock"/>
    <n v="101.25"/>
    <n v="115.71428571428571"/>
    <x v="4"/>
  </r>
  <r>
    <n v="2301"/>
    <x v="2301"/>
    <s v="We are America's first trock band, and we're ready to bring you our first album!"/>
    <n v="5000"/>
    <n v="6680.22"/>
    <x v="0"/>
    <x v="0"/>
    <s v="USD"/>
    <n v="1371785496"/>
    <d v="2013-06-21T03:31:36"/>
    <n v="1369193496"/>
    <d v="2013-05-22T03:31:36"/>
    <b v="1"/>
    <n v="211"/>
    <b v="1"/>
    <s v="music/indie rock"/>
    <n v="133.6044"/>
    <n v="31.659810426540286"/>
    <x v="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d v="2013-11-27T20:50:34"/>
    <b v="1"/>
    <n v="85"/>
    <b v="1"/>
    <s v="music/indie rock"/>
    <n v="170.65217391304347"/>
    <n v="46.176470588235297"/>
    <x v="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d v="2011-11-03T02:39:56"/>
    <b v="1"/>
    <n v="103"/>
    <b v="1"/>
    <s v="music/indie rock"/>
    <n v="109.35829457364341"/>
    <n v="68.481650485436887"/>
    <x v="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d v="2010-11-20T19:34:51"/>
    <b v="1"/>
    <n v="113"/>
    <b v="1"/>
    <s v="music/indie rock"/>
    <n v="100.70033333333335"/>
    <n v="53.469203539823013"/>
    <x v="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d v="2014-07-14T16:41:12"/>
    <b v="1"/>
    <n v="167"/>
    <b v="1"/>
    <s v="music/indie rock"/>
    <n v="101.22777777777779"/>
    <n v="109.10778443113773"/>
    <x v="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d v="2012-02-09T04:02:09"/>
    <b v="1"/>
    <n v="73"/>
    <b v="1"/>
    <s v="music/indie rock"/>
    <n v="106.75857142857143"/>
    <n v="51.185616438356163"/>
    <x v="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d v="2012-04-05T19:15:33"/>
    <b v="1"/>
    <n v="75"/>
    <b v="1"/>
    <s v="music/indie rock"/>
    <n v="106.65777537961894"/>
    <n v="27.936800000000002"/>
    <x v="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d v="2014-07-31T23:06:36"/>
    <b v="1"/>
    <n v="614"/>
    <b v="1"/>
    <s v="music/indie rock"/>
    <n v="101.30622"/>
    <n v="82.496921824104234"/>
    <x v="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d v="2013-02-02T23:42:17"/>
    <b v="1"/>
    <n v="107"/>
    <b v="1"/>
    <s v="music/indie rock"/>
    <n v="106.67450000000001"/>
    <n v="59.817476635514019"/>
    <x v="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d v="2013-02-19T19:03:35"/>
    <b v="1"/>
    <n v="1224"/>
    <b v="1"/>
    <s v="music/indie rock"/>
    <n v="428.83978378378379"/>
    <n v="64.816470588235291"/>
    <x v="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d v="2014-04-07T00:06:29"/>
    <b v="1"/>
    <n v="104"/>
    <b v="1"/>
    <s v="music/indie rock"/>
    <n v="104.11111111111111"/>
    <n v="90.09615384615384"/>
    <x v="4"/>
  </r>
  <r>
    <n v="2312"/>
    <x v="2312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d v="2014-03-18T15:11:18"/>
    <b v="1"/>
    <n v="79"/>
    <b v="1"/>
    <s v="music/indie rock"/>
    <n v="107.86666666666666"/>
    <n v="40.962025316455694"/>
    <x v="4"/>
  </r>
  <r>
    <n v="2313"/>
    <x v="2313"/>
    <s v="A Sunny Day in Glasgow are recording a new album and we need your help!"/>
    <n v="5000"/>
    <n v="8792.02"/>
    <x v="0"/>
    <x v="0"/>
    <s v="USD"/>
    <n v="1336086026"/>
    <d v="2012-05-03T23:00:26"/>
    <n v="1333494026"/>
    <d v="2012-04-03T23:00:26"/>
    <b v="1"/>
    <n v="157"/>
    <b v="1"/>
    <s v="music/indie rock"/>
    <n v="175.84040000000002"/>
    <n v="56.000127388535034"/>
    <x v="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d v="2012-05-08T13:14:17"/>
    <b v="1"/>
    <n v="50"/>
    <b v="1"/>
    <s v="music/indie rock"/>
    <n v="156.97"/>
    <n v="37.672800000000002"/>
    <x v="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d v="2012-04-05T17:25:43"/>
    <b v="1"/>
    <n v="64"/>
    <b v="1"/>
    <s v="music/indie rock"/>
    <n v="102.60000000000001"/>
    <n v="40.078125"/>
    <x v="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d v="2009-09-23T17:24:10"/>
    <b v="1"/>
    <n v="200"/>
    <b v="1"/>
    <s v="music/indie rock"/>
    <n v="104.04266666666666"/>
    <n v="78.031999999999996"/>
    <x v="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d v="2010-01-14T13:00:49"/>
    <b v="1"/>
    <n v="22"/>
    <b v="1"/>
    <s v="music/indie rock"/>
    <n v="104"/>
    <n v="18.90909090909091"/>
    <x v="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d v="2009-08-25T15:26:54"/>
    <b v="1"/>
    <n v="163"/>
    <b v="1"/>
    <s v="music/indie rock"/>
    <n v="121.05999999999999"/>
    <n v="37.134969325153371"/>
    <x v="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d v="2013-11-15T01:58:05"/>
    <b v="1"/>
    <n v="77"/>
    <b v="1"/>
    <s v="music/indie rock"/>
    <n v="107.69999999999999"/>
    <n v="41.961038961038959"/>
    <x v="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d v="2014-02-26T19:36:40"/>
    <b v="1"/>
    <n v="89"/>
    <b v="1"/>
    <s v="music/indie rock"/>
    <n v="108.66"/>
    <n v="61.044943820224717"/>
    <x v="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d v="2017-03-05T06:15:01"/>
    <b v="0"/>
    <n v="64"/>
    <b v="0"/>
    <s v="food/small batch"/>
    <n v="39.120962394619681"/>
    <n v="64.53125"/>
    <x v="7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d v="2017-03-10T21:29:29"/>
    <b v="0"/>
    <n v="4"/>
    <b v="0"/>
    <s v="food/small batch"/>
    <n v="3.1481481481481479"/>
    <n v="21.25"/>
    <x v="7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d v="2017-03-13T18:07:27"/>
    <b v="0"/>
    <n v="4"/>
    <b v="0"/>
    <s v="food/small batch"/>
    <n v="48"/>
    <n v="30"/>
    <x v="7"/>
  </r>
  <r>
    <n v="2324"/>
    <x v="2324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d v="2017-02-24T21:14:45"/>
    <b v="0"/>
    <n v="61"/>
    <b v="0"/>
    <s v="food/small batch"/>
    <n v="20.733333333333334"/>
    <n v="25.491803278688526"/>
    <x v="7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d v="2017-02-28T00:32:11"/>
    <b v="0"/>
    <n v="7"/>
    <b v="0"/>
    <s v="food/small batch"/>
    <n v="8"/>
    <n v="11.428571428571429"/>
    <x v="7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d v="2017-03-10T00:49:08"/>
    <b v="0"/>
    <n v="1"/>
    <b v="0"/>
    <s v="food/small batch"/>
    <n v="0.72"/>
    <n v="108"/>
    <x v="7"/>
  </r>
  <r>
    <n v="2327"/>
    <x v="2327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d v="2014-07-22T22:00:40"/>
    <b v="1"/>
    <n v="3355"/>
    <b v="1"/>
    <s v="food/small batch"/>
    <n v="526.09431428571429"/>
    <n v="54.883162444113267"/>
    <x v="7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d v="2015-05-15T18:45:37"/>
    <b v="1"/>
    <n v="537"/>
    <b v="1"/>
    <s v="food/small batch"/>
    <n v="254.45000000000002"/>
    <n v="47.383612662942269"/>
    <x v="7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d v="2014-06-17T14:59:06"/>
    <b v="1"/>
    <n v="125"/>
    <b v="1"/>
    <s v="food/small batch"/>
    <n v="105.91999999999999"/>
    <n v="211.84"/>
    <x v="7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d v="2015-11-24T21:35:43"/>
    <b v="1"/>
    <n v="163"/>
    <b v="1"/>
    <s v="food/small batch"/>
    <n v="102.42285714285715"/>
    <n v="219.92638036809817"/>
    <x v="7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d v="2014-07-19T00:08:10"/>
    <b v="1"/>
    <n v="283"/>
    <b v="1"/>
    <s v="food/small batch"/>
    <n v="144.31375"/>
    <n v="40.795406360424032"/>
    <x v="7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d v="2015-01-07T15:04:31"/>
    <b v="1"/>
    <n v="352"/>
    <b v="1"/>
    <s v="food/small batch"/>
    <n v="106.30800000000001"/>
    <n v="75.502840909090907"/>
    <x v="7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d v="2014-05-08T15:36:30"/>
    <b v="1"/>
    <n v="94"/>
    <b v="1"/>
    <s v="food/small batch"/>
    <n v="212.16666666666666"/>
    <n v="13.542553191489361"/>
    <x v="7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d v="2014-10-06T16:04:58"/>
    <b v="1"/>
    <n v="67"/>
    <b v="1"/>
    <s v="food/small batch"/>
    <n v="101.95"/>
    <n v="60.865671641791046"/>
    <x v="7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d v="2014-05-12T13:44:03"/>
    <b v="1"/>
    <n v="221"/>
    <b v="1"/>
    <s v="food/small batch"/>
    <n v="102.27200000000001"/>
    <n v="115.69230769230769"/>
    <x v="7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d v="2014-01-27T22:11:35"/>
    <b v="1"/>
    <n v="2165"/>
    <b v="1"/>
    <s v="food/small batch"/>
    <n v="520.73254999999995"/>
    <n v="48.104623556581984"/>
    <x v="7"/>
  </r>
  <r>
    <n v="2337"/>
    <x v="2337"/>
    <s v="We make small batch, locally sourced bitters and shrubs for cocktails and cooking."/>
    <n v="12000"/>
    <n v="13279"/>
    <x v="0"/>
    <x v="0"/>
    <s v="USD"/>
    <n v="1403796143"/>
    <d v="2014-06-26T15:22:23"/>
    <n v="1401204143"/>
    <d v="2014-05-27T15:22:23"/>
    <b v="1"/>
    <n v="179"/>
    <b v="1"/>
    <s v="food/small batch"/>
    <n v="110.65833333333333"/>
    <n v="74.184357541899445"/>
    <x v="7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d v="2014-05-30T21:31:24"/>
    <b v="1"/>
    <n v="123"/>
    <b v="1"/>
    <s v="food/small batch"/>
    <n v="101.14333333333335"/>
    <n v="123.34552845528455"/>
    <x v="7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d v="2016-11-18T19:11:49"/>
    <b v="1"/>
    <n v="1104"/>
    <b v="1"/>
    <s v="food/small batch"/>
    <n v="294.20799999999997"/>
    <n v="66.623188405797094"/>
    <x v="7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d v="2016-09-30T15:25:38"/>
    <b v="1"/>
    <n v="403"/>
    <b v="1"/>
    <s v="food/small batch"/>
    <n v="105.77749999999999"/>
    <n v="104.99007444168734"/>
    <x v="7"/>
  </r>
  <r>
    <n v="2341"/>
    <x v="2341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d v="2015-06-12T19:31:44"/>
    <b v="0"/>
    <n v="0"/>
    <b v="0"/>
    <s v="technology/web"/>
    <n v="0"/>
    <e v="#DIV/0!"/>
    <x v="2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d v="2014-09-15T16:51:10"/>
    <b v="0"/>
    <n v="0"/>
    <b v="0"/>
    <s v="technology/web"/>
    <n v="0"/>
    <e v="#DIV/0!"/>
    <x v="2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d v="2015-11-19T19:48:25"/>
    <b v="0"/>
    <n v="1"/>
    <b v="0"/>
    <s v="technology/web"/>
    <n v="3"/>
    <n v="300"/>
    <x v="2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d v="2016-05-25T17:27:49"/>
    <b v="0"/>
    <n v="1"/>
    <b v="0"/>
    <s v="technology/web"/>
    <n v="0.1"/>
    <n v="1"/>
    <x v="2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d v="2015-02-25T00:02:36"/>
    <b v="0"/>
    <n v="0"/>
    <b v="0"/>
    <s v="technology/web"/>
    <n v="0"/>
    <e v="#DIV/0!"/>
    <x v="2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d v="2016-09-02T19:10:31"/>
    <b v="0"/>
    <n v="3"/>
    <b v="0"/>
    <s v="technology/web"/>
    <n v="6.5000000000000002E-2"/>
    <n v="13"/>
    <x v="2"/>
  </r>
  <r>
    <n v="2347"/>
    <x v="2347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d v="2016-07-26T14:34:36"/>
    <b v="0"/>
    <n v="1"/>
    <b v="0"/>
    <s v="technology/web"/>
    <n v="1.5"/>
    <n v="15"/>
    <x v="2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d v="2015-12-22T22:22:18"/>
    <b v="0"/>
    <n v="5"/>
    <b v="0"/>
    <s v="technology/web"/>
    <n v="0.38571428571428573"/>
    <n v="54"/>
    <x v="2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d v="2015-07-13T18:37:08"/>
    <b v="0"/>
    <n v="0"/>
    <b v="0"/>
    <s v="technology/web"/>
    <n v="0"/>
    <e v="#DIV/0!"/>
    <x v="2"/>
  </r>
  <r>
    <n v="2350"/>
    <x v="2350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d v="2016-12-04T20:12:50"/>
    <b v="0"/>
    <n v="0"/>
    <b v="0"/>
    <s v="technology/web"/>
    <n v="0"/>
    <e v="#DIV/0!"/>
    <x v="2"/>
  </r>
  <r>
    <n v="2351"/>
    <x v="2351"/>
    <s v="Donate $30 or more and receive a free selfie stick."/>
    <n v="18900"/>
    <n v="108"/>
    <x v="1"/>
    <x v="4"/>
    <s v="NZD"/>
    <n v="1430360739"/>
    <d v="2015-04-30T02:25:39"/>
    <n v="1427768739"/>
    <d v="2015-03-31T02:25:39"/>
    <b v="0"/>
    <n v="7"/>
    <b v="0"/>
    <s v="technology/web"/>
    <n v="0.5714285714285714"/>
    <n v="15.428571428571429"/>
    <x v="2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d v="2015-04-07T15:12:32"/>
    <b v="0"/>
    <n v="0"/>
    <b v="0"/>
    <s v="technology/web"/>
    <n v="0"/>
    <e v="#DIV/0!"/>
    <x v="2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d v="2015-04-09T16:13:42"/>
    <b v="0"/>
    <n v="0"/>
    <b v="0"/>
    <s v="technology/web"/>
    <n v="0"/>
    <e v="#DIV/0!"/>
    <x v="2"/>
  </r>
  <r>
    <n v="2354"/>
    <x v="2354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d v="2014-11-11T17:21:00"/>
    <b v="0"/>
    <n v="1"/>
    <b v="0"/>
    <s v="technology/web"/>
    <n v="7.1428571428571425E-2"/>
    <n v="25"/>
    <x v="2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d v="2015-04-02T22:02:16"/>
    <b v="0"/>
    <n v="2"/>
    <b v="0"/>
    <s v="technology/web"/>
    <n v="0.6875"/>
    <n v="27.5"/>
    <x v="2"/>
  </r>
  <r>
    <n v="2356"/>
    <x v="2356"/>
    <s v="HardstyleUnited.com The Global Hardstyle community. Your Hardstyle community."/>
    <n v="10000"/>
    <n v="0"/>
    <x v="1"/>
    <x v="9"/>
    <s v="EUR"/>
    <n v="1433530104"/>
    <d v="2015-06-05T18:48:24"/>
    <n v="1430938104"/>
    <d v="2015-05-06T18:48:24"/>
    <b v="0"/>
    <n v="0"/>
    <b v="0"/>
    <s v="technology/web"/>
    <n v="0"/>
    <e v="#DIV/0!"/>
    <x v="2"/>
  </r>
  <r>
    <n v="2357"/>
    <x v="2357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d v="2015-09-17T14:52:58"/>
    <b v="0"/>
    <n v="0"/>
    <b v="0"/>
    <s v="technology/web"/>
    <n v="0"/>
    <e v="#DIV/0!"/>
    <x v="2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d v="2014-12-05T22:20:36"/>
    <b v="0"/>
    <n v="0"/>
    <b v="0"/>
    <s v="technology/web"/>
    <n v="0"/>
    <e v="#DIV/0!"/>
    <x v="2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d v="2015-06-04T15:35:24"/>
    <b v="0"/>
    <n v="3"/>
    <b v="0"/>
    <s v="technology/web"/>
    <n v="14.680000000000001"/>
    <n v="367"/>
    <x v="2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d v="2016-01-08T16:58:00"/>
    <b v="0"/>
    <n v="1"/>
    <b v="0"/>
    <s v="technology/web"/>
    <n v="0.04"/>
    <n v="2"/>
    <x v="2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d v="2016-04-06T20:36:48"/>
    <b v="0"/>
    <n v="0"/>
    <b v="0"/>
    <s v="technology/web"/>
    <n v="0"/>
    <e v="#DIV/0!"/>
    <x v="2"/>
  </r>
  <r>
    <n v="2362"/>
    <x v="2362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d v="2014-11-11T16:31:10"/>
    <b v="0"/>
    <n v="2"/>
    <b v="0"/>
    <s v="technology/web"/>
    <n v="28.571428571428569"/>
    <n v="60"/>
    <x v="2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d v="2015-11-14T00:16:40"/>
    <b v="0"/>
    <n v="0"/>
    <b v="0"/>
    <s v="technology/web"/>
    <n v="0"/>
    <e v="#DIV/0!"/>
    <x v="2"/>
  </r>
  <r>
    <n v="2364"/>
    <x v="2364"/>
    <s v="Making a Minecraft server and Website and I need your help to fund it. Thanks in Advance!"/>
    <n v="128"/>
    <n v="0"/>
    <x v="1"/>
    <x v="0"/>
    <s v="USD"/>
    <n v="1445898356"/>
    <d v="2015-10-26T22:25:56"/>
    <n v="1441146356"/>
    <d v="2015-09-01T22:25:56"/>
    <b v="0"/>
    <n v="0"/>
    <b v="0"/>
    <s v="technology/web"/>
    <n v="0"/>
    <e v="#DIV/0!"/>
    <x v="2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d v="2015-12-08T17:40:25"/>
    <b v="0"/>
    <n v="0"/>
    <b v="0"/>
    <s v="technology/web"/>
    <n v="0"/>
    <e v="#DIV/0!"/>
    <x v="2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d v="2015-09-21T12:45:33"/>
    <b v="0"/>
    <n v="27"/>
    <b v="0"/>
    <s v="technology/web"/>
    <n v="10.52"/>
    <n v="97.407407407407405"/>
    <x v="2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d v="2016-02-25T23:16:56"/>
    <b v="0"/>
    <n v="14"/>
    <b v="0"/>
    <s v="technology/web"/>
    <n v="1.34"/>
    <n v="47.857142857142854"/>
    <x v="2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d v="2015-02-28T17:19:25"/>
    <b v="0"/>
    <n v="2"/>
    <b v="0"/>
    <s v="technology/web"/>
    <n v="0.25"/>
    <n v="50"/>
    <x v="2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d v="2016-01-11T19:30:11"/>
    <b v="0"/>
    <n v="0"/>
    <b v="0"/>
    <s v="technology/web"/>
    <n v="0"/>
    <e v="#DIV/0!"/>
    <x v="2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d v="2014-11-18T04:32:21"/>
    <b v="0"/>
    <n v="4"/>
    <b v="0"/>
    <s v="technology/web"/>
    <n v="0.32800000000000001"/>
    <n v="20.5"/>
    <x v="2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d v="2015-05-26T18:39:56"/>
    <b v="0"/>
    <n v="0"/>
    <b v="0"/>
    <s v="technology/web"/>
    <n v="0"/>
    <e v="#DIV/0!"/>
    <x v="2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d v="2015-03-25T01:39:31"/>
    <b v="0"/>
    <n v="6"/>
    <b v="0"/>
    <s v="technology/web"/>
    <n v="3.2727272727272729"/>
    <n v="30"/>
    <x v="2"/>
  </r>
  <r>
    <n v="2373"/>
    <x v="2373"/>
    <s v="We want to create a safe marketplace for buying and selling bicycles."/>
    <n v="850000"/>
    <n v="50"/>
    <x v="1"/>
    <x v="11"/>
    <s v="SEK"/>
    <n v="1440863624"/>
    <d v="2015-08-29T15:53:44"/>
    <n v="1438271624"/>
    <d v="2015-07-30T15:53:44"/>
    <b v="0"/>
    <n v="1"/>
    <b v="0"/>
    <s v="technology/web"/>
    <n v="5.8823529411764705E-3"/>
    <n v="50"/>
    <x v="2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d v="2015-01-13T20:14:20"/>
    <b v="0"/>
    <n v="1"/>
    <b v="0"/>
    <s v="technology/web"/>
    <n v="4.5454545454545456E-2"/>
    <n v="10"/>
    <x v="2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d v="2016-08-10T20:03:57"/>
    <b v="0"/>
    <n v="0"/>
    <b v="0"/>
    <s v="technology/web"/>
    <n v="0"/>
    <e v="#DIV/0!"/>
    <x v="2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d v="2015-11-10T22:12:46"/>
    <b v="0"/>
    <n v="4"/>
    <b v="0"/>
    <s v="technology/web"/>
    <n v="10.877666666666666"/>
    <n v="81.582499999999996"/>
    <x v="2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d v="2016-10-26T20:53:03"/>
    <b v="0"/>
    <n v="0"/>
    <b v="0"/>
    <s v="technology/web"/>
    <n v="0"/>
    <e v="#DIV/0!"/>
    <x v="2"/>
  </r>
  <r>
    <n v="2378"/>
    <x v="2378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d v="2015-07-28T00:18:50"/>
    <b v="0"/>
    <n v="0"/>
    <b v="0"/>
    <s v="technology/web"/>
    <n v="0"/>
    <e v="#DIV/0!"/>
    <x v="2"/>
  </r>
  <r>
    <n v="2379"/>
    <x v="2379"/>
    <s v="Selectcooks.com is a community marketplace for people to list, find and hire chefs."/>
    <n v="30000"/>
    <n v="0"/>
    <x v="1"/>
    <x v="0"/>
    <s v="USD"/>
    <n v="1444004616"/>
    <d v="2015-10-05T00:23:36"/>
    <n v="1440116616"/>
    <d v="2015-08-21T00:23:36"/>
    <b v="0"/>
    <n v="0"/>
    <b v="0"/>
    <s v="technology/web"/>
    <n v="0"/>
    <e v="#DIV/0!"/>
    <x v="2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d v="2015-09-01T19:02:22"/>
    <b v="0"/>
    <n v="3"/>
    <b v="0"/>
    <s v="technology/web"/>
    <n v="0.36666666666666664"/>
    <n v="18.333333333333332"/>
    <x v="2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d v="2015-03-11T22:27:28"/>
    <b v="0"/>
    <n v="7"/>
    <b v="0"/>
    <s v="technology/web"/>
    <n v="1.8193398957730169"/>
    <n v="224.42857142857142"/>
    <x v="2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d v="2015-07-10T04:30:03"/>
    <b v="0"/>
    <n v="2"/>
    <b v="0"/>
    <s v="technology/web"/>
    <n v="2.5"/>
    <n v="37.5"/>
    <x v="2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d v="2015-01-23T01:21:47"/>
    <b v="0"/>
    <n v="3"/>
    <b v="0"/>
    <s v="technology/web"/>
    <n v="4.3499999999999996"/>
    <n v="145"/>
    <x v="2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d v="2014-10-15T01:37:23"/>
    <b v="0"/>
    <n v="8"/>
    <b v="0"/>
    <s v="technology/web"/>
    <n v="0.8"/>
    <n v="1"/>
    <x v="2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d v="2015-07-06T16:50:32"/>
    <b v="0"/>
    <n v="7"/>
    <b v="0"/>
    <s v="technology/web"/>
    <n v="1.2123076923076923"/>
    <n v="112.57142857142857"/>
    <x v="2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d v="2014-11-11T20:07:04"/>
    <b v="0"/>
    <n v="0"/>
    <b v="0"/>
    <s v="technology/web"/>
    <n v="0"/>
    <e v="#DIV/0!"/>
    <x v="2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d v="2016-06-07T15:02:20"/>
    <b v="0"/>
    <n v="3"/>
    <b v="0"/>
    <s v="technology/web"/>
    <n v="0.68399999999999994"/>
    <n v="342"/>
    <x v="2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d v="2014-12-16T20:29:19"/>
    <b v="0"/>
    <n v="8"/>
    <b v="0"/>
    <s v="technology/web"/>
    <n v="1.2513513513513512"/>
    <n v="57.875"/>
    <x v="2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d v="2015-06-24T15:40:52"/>
    <b v="0"/>
    <n v="1"/>
    <b v="0"/>
    <s v="technology/web"/>
    <n v="0.1875"/>
    <n v="30"/>
    <x v="2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d v="2014-11-25T06:17:44"/>
    <b v="0"/>
    <n v="0"/>
    <b v="0"/>
    <s v="technology/web"/>
    <n v="0"/>
    <e v="#DIV/0!"/>
    <x v="2"/>
  </r>
  <r>
    <n v="2391"/>
    <x v="2391"/>
    <s v="Using the power of internet to help people save hundreds in car repair."/>
    <n v="20000"/>
    <n v="25"/>
    <x v="1"/>
    <x v="0"/>
    <s v="USD"/>
    <n v="1427825044"/>
    <d v="2015-03-31T18:04:04"/>
    <n v="1425236644"/>
    <d v="2015-03-01T19:04:04"/>
    <b v="0"/>
    <n v="1"/>
    <b v="0"/>
    <s v="technology/web"/>
    <n v="0.125"/>
    <n v="25"/>
    <x v="2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d v="2015-09-29T02:53:43"/>
    <b v="0"/>
    <n v="0"/>
    <b v="0"/>
    <s v="technology/web"/>
    <n v="0"/>
    <e v="#DIV/0!"/>
    <x v="2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d v="2015-07-09T15:33:37"/>
    <b v="0"/>
    <n v="1"/>
    <b v="0"/>
    <s v="technology/web"/>
    <n v="0.05"/>
    <n v="50"/>
    <x v="2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d v="2015-01-27T08:41:33"/>
    <b v="0"/>
    <n v="2"/>
    <b v="0"/>
    <s v="technology/web"/>
    <n v="0.06"/>
    <n v="1.5"/>
    <x v="2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d v="2016-12-13T02:54:47"/>
    <b v="0"/>
    <n v="0"/>
    <b v="0"/>
    <s v="technology/web"/>
    <n v="0"/>
    <e v="#DIV/0!"/>
    <x v="2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d v="2015-09-15T20:22:38"/>
    <b v="0"/>
    <n v="1"/>
    <b v="0"/>
    <s v="technology/web"/>
    <n v="0.2"/>
    <n v="10"/>
    <x v="2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d v="2014-12-03T21:14:16"/>
    <b v="0"/>
    <n v="0"/>
    <b v="0"/>
    <s v="technology/web"/>
    <n v="0"/>
    <e v="#DIV/0!"/>
    <x v="2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d v="2015-06-02T21:59:44"/>
    <b v="0"/>
    <n v="0"/>
    <b v="0"/>
    <s v="technology/web"/>
    <n v="0"/>
    <e v="#DIV/0!"/>
    <x v="2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d v="2014-11-13T20:28:26"/>
    <b v="0"/>
    <n v="0"/>
    <b v="0"/>
    <s v="technology/web"/>
    <n v="0"/>
    <e v="#DIV/0!"/>
    <x v="2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d v="2016-03-15T06:26:04"/>
    <b v="0"/>
    <n v="0"/>
    <b v="0"/>
    <s v="technology/web"/>
    <n v="0"/>
    <e v="#DIV/0!"/>
    <x v="2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d v="2016-01-05T19:44:56"/>
    <b v="0"/>
    <n v="9"/>
    <b v="0"/>
    <s v="food/food trucks"/>
    <n v="0.71785714285714286"/>
    <n v="22.333333333333332"/>
    <x v="7"/>
  </r>
  <r>
    <n v="2402"/>
    <x v="2402"/>
    <s v="Small town, delicious treats, and a mobile truck"/>
    <n v="12000"/>
    <n v="52"/>
    <x v="2"/>
    <x v="0"/>
    <s v="USD"/>
    <n v="1431533931"/>
    <d v="2015-05-13T16:18:51"/>
    <n v="1428941931"/>
    <d v="2015-04-13T16:18:51"/>
    <b v="0"/>
    <n v="1"/>
    <b v="0"/>
    <s v="food/food trucks"/>
    <n v="0.43333333333333329"/>
    <n v="52"/>
    <x v="7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d v="2016-01-30T21:10:58"/>
    <b v="0"/>
    <n v="12"/>
    <b v="0"/>
    <s v="food/food trucks"/>
    <n v="16.833333333333332"/>
    <n v="16.833333333333332"/>
    <x v="7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d v="2015-12-04T00:56:47"/>
    <b v="0"/>
    <n v="0"/>
    <b v="0"/>
    <s v="food/food trucks"/>
    <n v="0"/>
    <e v="#DIV/0!"/>
    <x v="7"/>
  </r>
  <r>
    <n v="2405"/>
    <x v="2405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d v="2016-08-13T14:02:55"/>
    <b v="0"/>
    <n v="20"/>
    <b v="0"/>
    <s v="food/food trucks"/>
    <n v="22.52"/>
    <n v="56.3"/>
    <x v="7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d v="2014-12-10T02:39:50"/>
    <b v="0"/>
    <n v="16"/>
    <b v="0"/>
    <s v="food/food trucks"/>
    <n v="41.384615384615387"/>
    <n v="84.0625"/>
    <x v="7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d v="2015-03-19T13:48:48"/>
    <b v="0"/>
    <n v="33"/>
    <b v="0"/>
    <s v="food/food trucks"/>
    <n v="25.259090909090908"/>
    <n v="168.39393939393941"/>
    <x v="7"/>
  </r>
  <r>
    <n v="2408"/>
    <x v="2408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d v="2014-10-07T03:22:37"/>
    <b v="0"/>
    <n v="2"/>
    <b v="0"/>
    <s v="food/food trucks"/>
    <n v="0.2"/>
    <n v="15"/>
    <x v="7"/>
  </r>
  <r>
    <n v="2409"/>
    <x v="2409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d v="2015-07-19T21:01:15"/>
    <b v="0"/>
    <n v="6"/>
    <b v="0"/>
    <s v="food/food trucks"/>
    <n v="1.8399999999999999"/>
    <n v="76.666666666666671"/>
    <x v="7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d v="2015-08-08T09:47:55"/>
    <b v="0"/>
    <n v="0"/>
    <b v="0"/>
    <s v="food/food trucks"/>
    <n v="0"/>
    <e v="#DIV/0!"/>
    <x v="7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d v="2015-07-26T17:34:42"/>
    <b v="0"/>
    <n v="3"/>
    <b v="0"/>
    <s v="food/food trucks"/>
    <n v="0.60399999999999998"/>
    <n v="50.333333333333336"/>
    <x v="7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d v="2016-10-12T17:41:13"/>
    <b v="0"/>
    <n v="0"/>
    <b v="0"/>
    <s v="food/food trucks"/>
    <n v="0"/>
    <e v="#DIV/0!"/>
    <x v="7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d v="2014-05-01T02:38:02"/>
    <b v="0"/>
    <n v="3"/>
    <b v="0"/>
    <s v="food/food trucks"/>
    <n v="0.83333333333333337"/>
    <n v="8.3333333333333339"/>
    <x v="7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d v="2015-07-13T16:41:00"/>
    <b v="0"/>
    <n v="13"/>
    <b v="0"/>
    <s v="food/food trucks"/>
    <n v="3.0666666666666664"/>
    <n v="35.384615384615387"/>
    <x v="7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d v="2016-06-15T20:42:26"/>
    <b v="0"/>
    <n v="6"/>
    <b v="0"/>
    <s v="food/food trucks"/>
    <n v="0.55833333333333335"/>
    <n v="55.833333333333336"/>
    <x v="7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d v="2015-01-15T17:42:23"/>
    <b v="0"/>
    <n v="1"/>
    <b v="0"/>
    <s v="food/food trucks"/>
    <n v="2.5000000000000001E-2"/>
    <n v="5"/>
    <x v="7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d v="2014-07-11T21:13:07"/>
    <b v="0"/>
    <n v="0"/>
    <b v="0"/>
    <s v="food/food trucks"/>
    <n v="0"/>
    <e v="#DIV/0!"/>
    <x v="7"/>
  </r>
  <r>
    <n v="2418"/>
    <x v="2418"/>
    <s v="I want to start my food truck business."/>
    <n v="25000"/>
    <n v="5"/>
    <x v="2"/>
    <x v="0"/>
    <s v="USD"/>
    <n v="1427225644"/>
    <d v="2015-03-24T19:34:04"/>
    <n v="1422045244"/>
    <d v="2015-01-23T20:34:04"/>
    <b v="0"/>
    <n v="5"/>
    <b v="0"/>
    <s v="food/food trucks"/>
    <n v="0.02"/>
    <n v="1"/>
    <x v="7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d v="2014-12-20T17:43:09"/>
    <b v="0"/>
    <n v="0"/>
    <b v="0"/>
    <s v="food/food trucks"/>
    <n v="0"/>
    <e v="#DIV/0!"/>
    <x v="7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d v="2014-09-11T00:41:35"/>
    <b v="0"/>
    <n v="36"/>
    <b v="0"/>
    <s v="food/food trucks"/>
    <n v="14.825133372851216"/>
    <n v="69.472222222222229"/>
    <x v="7"/>
  </r>
  <r>
    <n v="2421"/>
    <x v="2421"/>
    <s v="help me start Merrill's first hot dog cart in this empty lot"/>
    <n v="6000"/>
    <n v="1"/>
    <x v="2"/>
    <x v="0"/>
    <s v="USD"/>
    <n v="1424536196"/>
    <d v="2015-02-21T16:29:56"/>
    <n v="1421944196"/>
    <d v="2015-01-22T16:29:56"/>
    <b v="0"/>
    <n v="1"/>
    <b v="0"/>
    <s v="food/food trucks"/>
    <n v="1.6666666666666666E-2"/>
    <n v="1"/>
    <x v="7"/>
  </r>
  <r>
    <n v="2422"/>
    <x v="2422"/>
    <s v="Family owned business serving BBQ and seafood to the public"/>
    <n v="500"/>
    <n v="1"/>
    <x v="2"/>
    <x v="0"/>
    <s v="USD"/>
    <n v="1426091036"/>
    <d v="2015-03-11T16:23:56"/>
    <n v="1423502636"/>
    <d v="2015-02-09T17:23:56"/>
    <b v="0"/>
    <n v="1"/>
    <b v="0"/>
    <s v="food/food trucks"/>
    <n v="0.2"/>
    <n v="1"/>
    <x v="7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d v="2014-12-01T16:54:50"/>
    <b v="0"/>
    <n v="1"/>
    <b v="0"/>
    <s v="food/food trucks"/>
    <n v="1.3333333333333334E-2"/>
    <n v="8"/>
    <x v="7"/>
  </r>
  <r>
    <n v="2424"/>
    <x v="2424"/>
    <s v="Great and creative food from the heart in the form of a sweet food truck!"/>
    <n v="25000"/>
    <n v="310"/>
    <x v="2"/>
    <x v="0"/>
    <s v="USD"/>
    <n v="1414445108"/>
    <d v="2014-10-27T21:25:08"/>
    <n v="1411853108"/>
    <d v="2014-09-27T21:25:08"/>
    <b v="0"/>
    <n v="9"/>
    <b v="0"/>
    <s v="food/food trucks"/>
    <n v="1.24"/>
    <n v="34.444444444444443"/>
    <x v="7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d v="2016-05-12T21:55:49"/>
    <b v="0"/>
    <n v="1"/>
    <b v="0"/>
    <s v="food/food trucks"/>
    <n v="2.8571428571428574E-2"/>
    <n v="1"/>
    <x v="7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d v="2015-06-09T04:04:52"/>
    <b v="0"/>
    <n v="0"/>
    <b v="0"/>
    <s v="food/food trucks"/>
    <n v="0"/>
    <e v="#DIV/0!"/>
    <x v="7"/>
  </r>
  <r>
    <n v="2427"/>
    <x v="2427"/>
    <s v="Fast and simple lunches for those on the go.  All (lunch) deals $10 or less."/>
    <n v="50000"/>
    <n v="1"/>
    <x v="2"/>
    <x v="0"/>
    <s v="USD"/>
    <n v="1458715133"/>
    <d v="2016-03-23T06:38:53"/>
    <n v="1455262733"/>
    <d v="2016-02-12T07:38:53"/>
    <b v="0"/>
    <n v="1"/>
    <b v="0"/>
    <s v="food/food trucks"/>
    <n v="2E-3"/>
    <n v="1"/>
    <x v="7"/>
  </r>
  <r>
    <n v="2428"/>
    <x v="2428"/>
    <s v="From Moo 2 You! We want to offer premium burgers to a taco flooded environment."/>
    <n v="35000"/>
    <n v="1"/>
    <x v="2"/>
    <x v="0"/>
    <s v="USD"/>
    <n v="1426182551"/>
    <d v="2015-03-12T17:49:11"/>
    <n v="1423594151"/>
    <d v="2015-02-10T18:49:11"/>
    <b v="0"/>
    <n v="1"/>
    <b v="0"/>
    <s v="food/food trucks"/>
    <n v="2.8571428571428571E-3"/>
    <n v="1"/>
    <x v="7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d v="2016-12-30T21:06:06"/>
    <b v="0"/>
    <n v="4"/>
    <b v="0"/>
    <s v="food/food trucks"/>
    <n v="1.4321428571428572"/>
    <n v="501.25"/>
    <x v="7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d v="2016-01-13T03:08:24"/>
    <b v="0"/>
    <n v="2"/>
    <b v="0"/>
    <s v="food/food trucks"/>
    <n v="0.70000000000000007"/>
    <n v="10.5"/>
    <x v="7"/>
  </r>
  <r>
    <n v="2431"/>
    <x v="2431"/>
    <s v="Go to Colorado and run a food truck with homemade food of all kinds."/>
    <n v="100000"/>
    <n v="2"/>
    <x v="2"/>
    <x v="0"/>
    <s v="USD"/>
    <n v="1467080613"/>
    <d v="2016-06-28T02:23:33"/>
    <n v="1461896613"/>
    <d v="2016-04-29T02:23:33"/>
    <b v="0"/>
    <n v="2"/>
    <b v="0"/>
    <s v="food/food trucks"/>
    <n v="2E-3"/>
    <n v="1"/>
    <x v="7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d v="2015-02-06T05:14:57"/>
    <b v="0"/>
    <n v="2"/>
    <b v="0"/>
    <s v="food/food trucks"/>
    <n v="1.4285714285714287E-2"/>
    <n v="1"/>
    <x v="7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d v="2016-01-28T21:35:43"/>
    <b v="0"/>
    <n v="0"/>
    <b v="0"/>
    <s v="food/food trucks"/>
    <n v="0"/>
    <e v="#DIV/0!"/>
    <x v="7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d v="2015-06-25T04:27:54"/>
    <b v="0"/>
    <n v="2"/>
    <b v="0"/>
    <s v="food/food trucks"/>
    <n v="0.13"/>
    <n v="13"/>
    <x v="7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d v="2015-09-05T06:39:46"/>
    <b v="0"/>
    <n v="4"/>
    <b v="0"/>
    <s v="food/food trucks"/>
    <n v="0.48960000000000004"/>
    <n v="306"/>
    <x v="7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d v="2015-11-30T14:46:10"/>
    <b v="0"/>
    <n v="2"/>
    <b v="0"/>
    <s v="food/food trucks"/>
    <n v="3.8461538461538464E-2"/>
    <n v="22.5"/>
    <x v="7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d v="2015-01-27T23:09:48"/>
    <b v="0"/>
    <n v="0"/>
    <b v="0"/>
    <s v="food/food trucks"/>
    <n v="0"/>
    <e v="#DIV/0!"/>
    <x v="7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d v="2015-10-08T21:57:42"/>
    <b v="0"/>
    <n v="1"/>
    <b v="0"/>
    <s v="food/food trucks"/>
    <n v="0.33333333333333337"/>
    <n v="50"/>
    <x v="7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d v="2015-09-18T19:38:49"/>
    <b v="0"/>
    <n v="0"/>
    <b v="0"/>
    <s v="food/food trucks"/>
    <n v="0"/>
    <e v="#DIV/0!"/>
    <x v="7"/>
  </r>
  <r>
    <n v="2440"/>
    <x v="2440"/>
    <s v="Starting a entire clean energy food truck and set a new standard for Cambodia"/>
    <n v="5000"/>
    <n v="10"/>
    <x v="2"/>
    <x v="18"/>
    <s v="EUR"/>
    <n v="1455399313"/>
    <d v="2016-02-13T21:35:13"/>
    <n v="1452807313"/>
    <d v="2016-01-14T21:35:13"/>
    <b v="0"/>
    <n v="2"/>
    <b v="0"/>
    <s v="food/food trucks"/>
    <n v="0.2"/>
    <n v="5"/>
    <x v="7"/>
  </r>
  <r>
    <n v="2441"/>
    <x v="2441"/>
    <s v="YOU can help Alchemy Pops POP up on a street near you!"/>
    <n v="7500"/>
    <n v="8091"/>
    <x v="0"/>
    <x v="0"/>
    <s v="USD"/>
    <n v="1437627540"/>
    <d v="2015-07-23T04:59:00"/>
    <n v="1435806054"/>
    <d v="2015-07-02T03:00:54"/>
    <b v="0"/>
    <n v="109"/>
    <b v="1"/>
    <s v="food/small batch"/>
    <n v="107.88"/>
    <n v="74.22935779816514"/>
    <x v="7"/>
  </r>
  <r>
    <n v="2442"/>
    <x v="2442"/>
    <s v="The first tea from a new sustainable tea region in India's young, rising Himalayas."/>
    <n v="24000"/>
    <n v="30226"/>
    <x v="0"/>
    <x v="0"/>
    <s v="USD"/>
    <n v="1426777228"/>
    <d v="2015-03-19T15:00:28"/>
    <n v="1424188828"/>
    <d v="2015-02-17T16:00:28"/>
    <b v="0"/>
    <n v="372"/>
    <b v="1"/>
    <s v="food/small batch"/>
    <n v="125.94166666666666"/>
    <n v="81.252688172043008"/>
    <x v="7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d v="2014-07-16T15:00:22"/>
    <b v="0"/>
    <n v="311"/>
    <b v="1"/>
    <s v="food/small batch"/>
    <n v="202.51495"/>
    <n v="130.23469453376205"/>
    <x v="7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d v="2016-04-25T18:06:31"/>
    <b v="0"/>
    <n v="61"/>
    <b v="1"/>
    <s v="food/small batch"/>
    <n v="108.60000000000001"/>
    <n v="53.409836065573771"/>
    <x v="7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d v="2015-08-27T04:33:41"/>
    <b v="0"/>
    <n v="115"/>
    <b v="1"/>
    <s v="food/small batch"/>
    <n v="172.8"/>
    <n v="75.130434782608702"/>
    <x v="7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d v="2016-10-27T14:27:51"/>
    <b v="0"/>
    <n v="111"/>
    <b v="1"/>
    <s v="food/small batch"/>
    <n v="167.98"/>
    <n v="75.666666666666671"/>
    <x v="7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d v="2016-10-11T11:16:33"/>
    <b v="0"/>
    <n v="337"/>
    <b v="1"/>
    <s v="food/small batch"/>
    <n v="427.20000000000005"/>
    <n v="31.691394658753708"/>
    <x v="7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d v="2016-08-25T07:35:13"/>
    <b v="0"/>
    <n v="9"/>
    <b v="1"/>
    <s v="food/small batch"/>
    <n v="107.5"/>
    <n v="47.777777777777779"/>
    <x v="7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d v="2014-10-31T03:25:15"/>
    <b v="0"/>
    <n v="120"/>
    <b v="1"/>
    <s v="food/small batch"/>
    <n v="108"/>
    <n v="90"/>
    <x v="7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d v="2014-09-20T01:44:16"/>
    <b v="0"/>
    <n v="102"/>
    <b v="1"/>
    <s v="food/small batch"/>
    <n v="101.53353333333335"/>
    <n v="149.31401960784314"/>
    <x v="7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d v="2017-02-13T21:48:10"/>
    <b v="0"/>
    <n v="186"/>
    <b v="1"/>
    <s v="food/small batch"/>
    <n v="115.45"/>
    <n v="62.06989247311828"/>
    <x v="7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d v="2015-11-30T20:15:00"/>
    <b v="0"/>
    <n v="15"/>
    <b v="1"/>
    <s v="food/small batch"/>
    <n v="133.5"/>
    <n v="53.4"/>
    <x v="7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d v="2017-01-03T16:36:49"/>
    <b v="0"/>
    <n v="67"/>
    <b v="1"/>
    <s v="food/small batch"/>
    <n v="154.69999999999999"/>
    <n v="69.268656716417908"/>
    <x v="7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d v="2017-02-04T04:50:08"/>
    <b v="0"/>
    <n v="130"/>
    <b v="1"/>
    <s v="food/small batch"/>
    <n v="100.84571428571429"/>
    <n v="271.50769230769231"/>
    <x v="7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d v="2016-03-23T18:45:50"/>
    <b v="0"/>
    <n v="16"/>
    <b v="1"/>
    <s v="food/small batch"/>
    <n v="182"/>
    <n v="34.125"/>
    <x v="7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d v="2017-01-26T23:03:59"/>
    <b v="0"/>
    <n v="67"/>
    <b v="1"/>
    <s v="food/small batch"/>
    <n v="180.86666666666667"/>
    <n v="40.492537313432834"/>
    <x v="7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d v="2016-02-23T14:27:36"/>
    <b v="0"/>
    <n v="124"/>
    <b v="1"/>
    <s v="food/small batch"/>
    <n v="102.30434782608695"/>
    <n v="189.75806451612902"/>
    <x v="7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d v="2016-05-05T20:55:18"/>
    <b v="0"/>
    <n v="80"/>
    <b v="1"/>
    <s v="food/small batch"/>
    <n v="110.17999999999999"/>
    <n v="68.862499999999997"/>
    <x v="7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d v="2016-02-07T15:18:05"/>
    <b v="0"/>
    <n v="282"/>
    <b v="1"/>
    <s v="food/small batch"/>
    <n v="102.25"/>
    <n v="108.77659574468085"/>
    <x v="7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d v="2016-11-30T04:29:27"/>
    <b v="0"/>
    <n v="68"/>
    <b v="1"/>
    <s v="food/small batch"/>
    <n v="100.78823529411764"/>
    <n v="125.98529411764706"/>
    <x v="7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d v="2011-08-29T00:18:17"/>
    <b v="0"/>
    <n v="86"/>
    <b v="1"/>
    <s v="music/indie rock"/>
    <n v="103.8"/>
    <n v="90.523255813953483"/>
    <x v="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d v="2012-06-29T04:28:16"/>
    <b v="0"/>
    <n v="115"/>
    <b v="1"/>
    <s v="music/indie rock"/>
    <n v="110.70833333333334"/>
    <n v="28.880434782608695"/>
    <x v="4"/>
  </r>
  <r>
    <n v="2463"/>
    <x v="2463"/>
    <s v="Emma Ate The Lion's debut full length album"/>
    <n v="2000"/>
    <n v="2325"/>
    <x v="0"/>
    <x v="0"/>
    <s v="USD"/>
    <n v="1366138800"/>
    <d v="2013-04-16T19:00:00"/>
    <n v="1362710425"/>
    <d v="2013-03-08T02:40:25"/>
    <b v="0"/>
    <n v="75"/>
    <b v="1"/>
    <s v="music/indie rock"/>
    <n v="116.25000000000001"/>
    <n v="31"/>
    <x v="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d v="2015-09-01T21:36:37"/>
    <b v="0"/>
    <n v="43"/>
    <b v="1"/>
    <s v="music/indie rock"/>
    <n v="111.1"/>
    <n v="51.674418604651166"/>
    <x v="4"/>
  </r>
  <r>
    <n v="2465"/>
    <x v="2465"/>
    <s v="An indie band from Spokane, WA looking to master and package their first full length album."/>
    <n v="700"/>
    <n v="1261"/>
    <x v="0"/>
    <x v="0"/>
    <s v="USD"/>
    <n v="1348420548"/>
    <d v="2012-09-23T17:15:48"/>
    <n v="1345828548"/>
    <d v="2012-08-24T17:15:48"/>
    <b v="0"/>
    <n v="48"/>
    <b v="1"/>
    <s v="music/indie rock"/>
    <n v="180.14285714285714"/>
    <n v="26.270833333333332"/>
    <x v="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d v="2013-04-09T02:27:33"/>
    <b v="0"/>
    <n v="52"/>
    <b v="1"/>
    <s v="music/indie rock"/>
    <n v="100"/>
    <n v="48.07692307692308"/>
    <x v="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d v="2012-04-26T20:58:51"/>
    <b v="0"/>
    <n v="43"/>
    <b v="1"/>
    <s v="music/indie rock"/>
    <n v="118.5"/>
    <n v="27.558139534883722"/>
    <x v="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d v="2012-09-22T03:42:01"/>
    <b v="0"/>
    <n v="58"/>
    <b v="1"/>
    <s v="music/indie rock"/>
    <n v="107.21700000000001"/>
    <n v="36.97137931034483"/>
    <x v="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d v="2011-01-14T10:18:49"/>
    <b v="0"/>
    <n v="47"/>
    <b v="1"/>
    <s v="music/indie rock"/>
    <n v="113.66666666666667"/>
    <n v="29.021276595744681"/>
    <x v="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d v="2012-04-24T01:47:35"/>
    <b v="0"/>
    <n v="36"/>
    <b v="1"/>
    <s v="music/indie rock"/>
    <n v="103.16400000000002"/>
    <n v="28.65666666666667"/>
    <x v="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d v="2011-12-16T23:49:52"/>
    <b v="0"/>
    <n v="17"/>
    <b v="1"/>
    <s v="music/indie rock"/>
    <n v="128"/>
    <n v="37.647058823529413"/>
    <x v="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d v="2010-06-25T02:46:20"/>
    <b v="0"/>
    <n v="104"/>
    <b v="1"/>
    <s v="music/indie rock"/>
    <n v="135.76026666666667"/>
    <n v="97.904038461538462"/>
    <x v="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d v="2012-10-11T17:57:49"/>
    <b v="0"/>
    <n v="47"/>
    <b v="1"/>
    <s v="music/indie rock"/>
    <n v="100"/>
    <n v="42.553191489361701"/>
    <x v="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d v="2010-08-27T00:16:16"/>
    <b v="0"/>
    <n v="38"/>
    <b v="1"/>
    <s v="music/indie rock"/>
    <n v="100.00360000000002"/>
    <n v="131.58368421052631"/>
    <x v="4"/>
  </r>
  <r>
    <n v="2475"/>
    <x v="2475"/>
    <s v="Help BRANDTSON and DREAMOVERrecords press their 2004 record, &quot;Send Us A Signal&quot;."/>
    <n v="2500"/>
    <n v="2618"/>
    <x v="0"/>
    <x v="0"/>
    <s v="USD"/>
    <n v="1278799200"/>
    <d v="2010-07-10T22:00:00"/>
    <n v="1273647255"/>
    <d v="2010-05-12T06:54:15"/>
    <b v="0"/>
    <n v="81"/>
    <b v="1"/>
    <s v="music/indie rock"/>
    <n v="104.71999999999998"/>
    <n v="32.320987654320987"/>
    <x v="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d v="2014-10-01T07:52:50"/>
    <b v="0"/>
    <n v="55"/>
    <b v="1"/>
    <s v="music/indie rock"/>
    <n v="105.02249999999999"/>
    <n v="61.103999999999999"/>
    <x v="4"/>
  </r>
  <r>
    <n v="2477"/>
    <x v="823"/>
    <s v="Releasing my first album in August, and I need your help in order to get it done!"/>
    <n v="750"/>
    <n v="1285"/>
    <x v="0"/>
    <x v="0"/>
    <s v="USD"/>
    <n v="1344789345"/>
    <d v="2012-08-12T16:35:45"/>
    <n v="1340901345"/>
    <d v="2012-06-28T16:35:45"/>
    <b v="0"/>
    <n v="41"/>
    <b v="1"/>
    <s v="music/indie rock"/>
    <n v="171.33333333333334"/>
    <n v="31.341463414634145"/>
    <x v="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d v="2012-12-14T22:48:33"/>
    <b v="0"/>
    <n v="79"/>
    <b v="1"/>
    <s v="music/indie rock"/>
    <n v="127.49999999999999"/>
    <n v="129.1139240506329"/>
    <x v="4"/>
  </r>
  <r>
    <n v="2479"/>
    <x v="2478"/>
    <s v="Fake Natives is headed on tour this summer. Help them fill their tank with fossil fuels."/>
    <n v="300"/>
    <n v="400.33"/>
    <x v="0"/>
    <x v="0"/>
    <s v="USD"/>
    <n v="1343440800"/>
    <d v="2012-07-28T02:00:00"/>
    <n v="1342545994"/>
    <d v="2012-07-17T17:26:34"/>
    <b v="0"/>
    <n v="16"/>
    <b v="1"/>
    <s v="music/indie rock"/>
    <n v="133.44333333333333"/>
    <n v="25.020624999999999"/>
    <x v="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d v="2015-08-11T22:28:04"/>
    <b v="0"/>
    <n v="8"/>
    <b v="1"/>
    <s v="music/indie rock"/>
    <n v="100"/>
    <n v="250"/>
    <x v="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d v="2012-03-31T15:30:08"/>
    <b v="0"/>
    <n v="95"/>
    <b v="1"/>
    <s v="music/indie rock"/>
    <n v="112.91099999999999"/>
    <n v="47.541473684210523"/>
    <x v="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d v="2011-06-17T18:46:23"/>
    <b v="0"/>
    <n v="25"/>
    <b v="1"/>
    <s v="music/indie rock"/>
    <n v="100.1"/>
    <n v="40.04"/>
    <x v="4"/>
  </r>
  <r>
    <n v="2483"/>
    <x v="2482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d v="2012-03-02T18:00:03"/>
    <b v="0"/>
    <n v="19"/>
    <b v="1"/>
    <s v="music/indie rock"/>
    <n v="113.72727272727272"/>
    <n v="65.84210526315789"/>
    <x v="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d v="2011-08-16T22:00:03"/>
    <b v="0"/>
    <n v="90"/>
    <b v="1"/>
    <s v="music/indie rock"/>
    <n v="119.31742857142855"/>
    <n v="46.401222222222216"/>
    <x v="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d v="2011-09-07T23:57:59"/>
    <b v="0"/>
    <n v="41"/>
    <b v="1"/>
    <s v="music/indie rock"/>
    <n v="103.25"/>
    <n v="50.365853658536587"/>
    <x v="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d v="2012-03-23T16:59:36"/>
    <b v="0"/>
    <n v="30"/>
    <b v="1"/>
    <s v="music/indie rock"/>
    <n v="265.66666666666669"/>
    <n v="26.566666666666666"/>
    <x v="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d v="2012-04-27T01:59:57"/>
    <b v="0"/>
    <n v="38"/>
    <b v="1"/>
    <s v="music/indie rock"/>
    <n v="100.05066666666667"/>
    <n v="39.493684210526318"/>
    <x v="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d v="2011-10-17T15:11:48"/>
    <b v="0"/>
    <n v="65"/>
    <b v="1"/>
    <s v="music/indie rock"/>
    <n v="106.69999999999999"/>
    <n v="49.246153846153845"/>
    <x v="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d v="2013-04-09T16:33:59"/>
    <b v="0"/>
    <n v="75"/>
    <b v="1"/>
    <s v="music/indie rock"/>
    <n v="133.67142857142858"/>
    <n v="62.38"/>
    <x v="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d v="2012-04-24T05:27:56"/>
    <b v="0"/>
    <n v="16"/>
    <b v="1"/>
    <s v="music/indie rock"/>
    <n v="121.39999999999999"/>
    <n v="37.9375"/>
    <x v="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d v="2010-12-30T20:08:34"/>
    <b v="0"/>
    <n v="10"/>
    <b v="1"/>
    <s v="music/indie rock"/>
    <n v="103.2"/>
    <n v="51.6"/>
    <x v="4"/>
  </r>
  <r>
    <n v="2492"/>
    <x v="2491"/>
    <s v="We're a band from Hawaii trying to produce our first EP and we need help!"/>
    <n v="600"/>
    <n v="750"/>
    <x v="0"/>
    <x v="0"/>
    <s v="USD"/>
    <n v="1339840740"/>
    <d v="2012-06-16T09:59:00"/>
    <n v="1335397188"/>
    <d v="2012-04-25T23:39:48"/>
    <b v="0"/>
    <n v="27"/>
    <b v="1"/>
    <s v="music/indie rock"/>
    <n v="125"/>
    <n v="27.777777777777779"/>
    <x v="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d v="2013-03-15T04:02:20"/>
    <b v="0"/>
    <n v="259"/>
    <b v="1"/>
    <s v="music/indie rock"/>
    <n v="128.69999999999999"/>
    <n v="99.382239382239376"/>
    <x v="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d v="2012-04-23T15:29:04"/>
    <b v="0"/>
    <n v="39"/>
    <b v="1"/>
    <s v="music/indie rock"/>
    <n v="101.00533333333333"/>
    <n v="38.848205128205123"/>
    <x v="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d v="2012-05-07T22:42:55"/>
    <b v="0"/>
    <n v="42"/>
    <b v="1"/>
    <s v="music/indie rock"/>
    <n v="127.53666666666665"/>
    <n v="45.548809523809524"/>
    <x v="4"/>
  </r>
  <r>
    <n v="2496"/>
    <x v="2495"/>
    <s v="Be a part of making the first Lynn Haven album, &quot;Fair Weather Friends.&quot;"/>
    <n v="6000"/>
    <n v="6000"/>
    <x v="0"/>
    <x v="0"/>
    <s v="USD"/>
    <n v="1364597692"/>
    <d v="2013-03-29T22:54:52"/>
    <n v="1361577292"/>
    <d v="2013-02-22T23:54:52"/>
    <b v="0"/>
    <n v="10"/>
    <b v="1"/>
    <s v="music/indie rock"/>
    <n v="100"/>
    <n v="600"/>
    <x v="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d v="2011-07-06T21:05:38"/>
    <b v="0"/>
    <n v="56"/>
    <b v="1"/>
    <s v="music/indie rock"/>
    <n v="112.7715"/>
    <n v="80.551071428571419"/>
    <x v="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d v="2015-01-13T23:13:07"/>
    <b v="0"/>
    <n v="20"/>
    <b v="1"/>
    <s v="music/indie rock"/>
    <n v="105.60000000000001"/>
    <n v="52.8"/>
    <x v="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d v="2012-11-13T15:33:57"/>
    <b v="0"/>
    <n v="170"/>
    <b v="1"/>
    <s v="music/indie rock"/>
    <n v="202.625"/>
    <n v="47.676470588235297"/>
    <x v="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d v="2012-05-24T18:32:55"/>
    <b v="0"/>
    <n v="29"/>
    <b v="1"/>
    <s v="music/indie rock"/>
    <n v="113.33333333333333"/>
    <n v="23.448275862068964"/>
    <x v="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d v="2015-08-28T18:38:24"/>
    <b v="0"/>
    <n v="7"/>
    <b v="0"/>
    <s v="food/restaurants"/>
    <n v="2.5545454545454547"/>
    <n v="40.142857142857146"/>
    <x v="7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d v="2014-08-07T19:48:38"/>
    <b v="0"/>
    <n v="5"/>
    <b v="0"/>
    <s v="food/restaurants"/>
    <n v="7.8181818181818186E-2"/>
    <n v="17.2"/>
    <x v="7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d v="2016-05-08T21:35:08"/>
    <b v="0"/>
    <n v="0"/>
    <b v="0"/>
    <s v="food/restaurants"/>
    <n v="0"/>
    <e v="#DIV/0!"/>
    <x v="7"/>
  </r>
  <r>
    <n v="2504"/>
    <x v="2503"/>
    <s v="Halal Restaurant and Internet Cafe 20 percent of profits will go to building masjids."/>
    <n v="35000"/>
    <n v="0"/>
    <x v="2"/>
    <x v="0"/>
    <s v="USD"/>
    <n v="1416014534"/>
    <d v="2014-11-15T01:22:14"/>
    <n v="1413418934"/>
    <d v="2014-10-16T00:22:14"/>
    <b v="0"/>
    <n v="0"/>
    <b v="0"/>
    <s v="food/restaurants"/>
    <n v="0"/>
    <e v="#DIV/0!"/>
    <x v="7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d v="2015-02-12T01:20:16"/>
    <b v="0"/>
    <n v="0"/>
    <b v="0"/>
    <s v="food/restaurants"/>
    <n v="0"/>
    <e v="#DIV/0!"/>
    <x v="7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d v="2015-09-11T07:07:49"/>
    <b v="0"/>
    <n v="2"/>
    <b v="0"/>
    <s v="food/restaurants"/>
    <n v="0.6"/>
    <n v="15"/>
    <x v="7"/>
  </r>
  <r>
    <n v="2507"/>
    <x v="2506"/>
    <s v="Unique dishes for a unique city!."/>
    <n v="42850"/>
    <n v="0"/>
    <x v="2"/>
    <x v="0"/>
    <s v="USD"/>
    <n v="1431308704"/>
    <d v="2015-05-11T01:45:04"/>
    <n v="1428716704"/>
    <d v="2015-04-11T01:45:04"/>
    <b v="0"/>
    <n v="0"/>
    <b v="0"/>
    <s v="food/restaurants"/>
    <n v="0"/>
    <e v="#DIV/0!"/>
    <x v="7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d v="2014-07-15T22:50:34"/>
    <b v="0"/>
    <n v="0"/>
    <b v="0"/>
    <s v="food/restaurants"/>
    <n v="0"/>
    <e v="#DIV/0!"/>
    <x v="7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d v="2015-02-23T19:25:49"/>
    <b v="0"/>
    <n v="28"/>
    <b v="0"/>
    <s v="food/restaurants"/>
    <n v="1.0526315789473684"/>
    <n v="35.714285714285715"/>
    <x v="7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d v="2015-03-15T23:56:12"/>
    <b v="0"/>
    <n v="2"/>
    <b v="0"/>
    <s v="food/restaurants"/>
    <n v="0.15"/>
    <n v="37.5"/>
    <x v="7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d v="2016-01-02T10:43:33"/>
    <b v="0"/>
    <n v="0"/>
    <b v="0"/>
    <s v="food/restaurants"/>
    <n v="0"/>
    <e v="#DIV/0!"/>
    <x v="7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d v="2014-11-28T21:02:41"/>
    <b v="0"/>
    <n v="0"/>
    <b v="0"/>
    <s v="food/restaurants"/>
    <n v="0"/>
    <e v="#DIV/0!"/>
    <x v="7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d v="2016-12-28T00:09:49"/>
    <b v="0"/>
    <n v="0"/>
    <b v="0"/>
    <s v="food/restaurants"/>
    <n v="0"/>
    <e v="#DIV/0!"/>
    <x v="7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d v="2014-08-03T09:21:17"/>
    <b v="0"/>
    <n v="4"/>
    <b v="0"/>
    <s v="food/restaurants"/>
    <n v="1.7500000000000002"/>
    <n v="52.5"/>
    <x v="7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d v="2015-01-23T20:09:13"/>
    <b v="0"/>
    <n v="12"/>
    <b v="0"/>
    <s v="food/restaurants"/>
    <n v="18.600000000000001"/>
    <n v="77.5"/>
    <x v="7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d v="2014-10-30T15:40:52"/>
    <b v="0"/>
    <n v="0"/>
    <b v="0"/>
    <s v="food/restaurants"/>
    <n v="0"/>
    <e v="#DIV/0!"/>
    <x v="7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d v="2015-02-17T19:15:30"/>
    <b v="0"/>
    <n v="33"/>
    <b v="0"/>
    <s v="food/restaurants"/>
    <n v="9.8166666666666664"/>
    <n v="53.545454545454547"/>
    <x v="7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d v="2014-10-14T16:20:28"/>
    <b v="0"/>
    <n v="0"/>
    <b v="0"/>
    <s v="food/restaurants"/>
    <n v="0"/>
    <e v="#DIV/0!"/>
    <x v="7"/>
  </r>
  <r>
    <n v="2519"/>
    <x v="2518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d v="2014-06-19T03:43:24"/>
    <b v="0"/>
    <n v="4"/>
    <b v="0"/>
    <s v="food/restaurants"/>
    <n v="4.3333333333333335E-2"/>
    <n v="16.25"/>
    <x v="7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d v="2016-08-30T14:24:45"/>
    <b v="0"/>
    <n v="0"/>
    <b v="0"/>
    <s v="food/restaurants"/>
    <n v="0"/>
    <e v="#DIV/0!"/>
    <x v="7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d v="2015-09-22T23:13:41"/>
    <b v="0"/>
    <n v="132"/>
    <b v="1"/>
    <s v="music/classical music"/>
    <n v="109.48792"/>
    <n v="103.68174242424243"/>
    <x v="4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d v="2016-03-31T13:46:00"/>
    <b v="0"/>
    <n v="27"/>
    <b v="1"/>
    <s v="music/classical music"/>
    <n v="100"/>
    <n v="185.18518518518519"/>
    <x v="4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d v="2014-10-18T23:24:52"/>
    <b v="0"/>
    <n v="26"/>
    <b v="1"/>
    <s v="music/classical music"/>
    <n v="156.44444444444446"/>
    <n v="54.153846153846153"/>
    <x v="4"/>
  </r>
  <r>
    <n v="2524"/>
    <x v="2523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d v="2014-11-18T19:22:37"/>
    <b v="0"/>
    <n v="43"/>
    <b v="1"/>
    <s v="music/classical music"/>
    <n v="101.6"/>
    <n v="177.2093023255814"/>
    <x v="4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d v="2012-05-29T20:16:11"/>
    <b v="0"/>
    <n v="80"/>
    <b v="1"/>
    <s v="music/classical music"/>
    <n v="100.325"/>
    <n v="100.325"/>
    <x v="4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d v="2014-11-10T02:11:14"/>
    <b v="0"/>
    <n v="33"/>
    <b v="1"/>
    <s v="music/classical music"/>
    <n v="112.94999999999999"/>
    <n v="136.90909090909091"/>
    <x v="4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d v="2013-09-29T18:01:31"/>
    <b v="0"/>
    <n v="71"/>
    <b v="1"/>
    <s v="music/classical music"/>
    <n v="102.125"/>
    <n v="57.535211267605632"/>
    <x v="4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d v="2015-08-01T20:01:43"/>
    <b v="0"/>
    <n v="81"/>
    <b v="1"/>
    <s v="music/classical music"/>
    <n v="107.24974999999999"/>
    <n v="52.962839506172834"/>
    <x v="4"/>
  </r>
  <r>
    <n v="2529"/>
    <x v="2528"/>
    <s v="Opera. Short. New."/>
    <n v="6000"/>
    <n v="6257"/>
    <x v="0"/>
    <x v="0"/>
    <s v="USD"/>
    <n v="1332636975"/>
    <d v="2012-03-25T00:56:15"/>
    <n v="1328752575"/>
    <d v="2012-02-09T01:56:15"/>
    <b v="0"/>
    <n v="76"/>
    <b v="1"/>
    <s v="music/classical music"/>
    <n v="104.28333333333333"/>
    <n v="82.328947368421055"/>
    <x v="4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d v="2015-03-18T20:45:05"/>
    <b v="0"/>
    <n v="48"/>
    <b v="1"/>
    <s v="music/classical music"/>
    <n v="100"/>
    <n v="135.41666666666666"/>
    <x v="4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d v="2015-07-23T16:19:14"/>
    <b v="0"/>
    <n v="61"/>
    <b v="1"/>
    <s v="music/classical music"/>
    <n v="100.4"/>
    <n v="74.06557377049181"/>
    <x v="4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d v="2012-07-17T20:22:46"/>
    <b v="0"/>
    <n v="60"/>
    <b v="1"/>
    <s v="music/classical music"/>
    <n v="126.125"/>
    <n v="84.083333333333329"/>
    <x v="4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d v="2013-01-30T18:01:51"/>
    <b v="0"/>
    <n v="136"/>
    <b v="1"/>
    <s v="music/classical music"/>
    <n v="110.66666666666667"/>
    <n v="61.029411764705884"/>
    <x v="4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d v="2009-11-10T16:48:32"/>
    <b v="0"/>
    <n v="14"/>
    <b v="1"/>
    <s v="music/classical music"/>
    <n v="105"/>
    <n v="150"/>
    <x v="4"/>
  </r>
  <r>
    <n v="2535"/>
    <x v="2534"/>
    <s v="Mark Hayes: Requiem Recording"/>
    <n v="20000"/>
    <n v="20755"/>
    <x v="0"/>
    <x v="0"/>
    <s v="USD"/>
    <n v="1417463945"/>
    <d v="2014-12-01T19:59:05"/>
    <n v="1414781945"/>
    <d v="2014-10-31T18:59:05"/>
    <b v="0"/>
    <n v="78"/>
    <b v="1"/>
    <s v="music/classical music"/>
    <n v="103.77499999999999"/>
    <n v="266.08974358974359"/>
    <x v="4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d v="2013-07-09T02:32:46"/>
    <b v="0"/>
    <n v="4"/>
    <b v="1"/>
    <s v="music/classical music"/>
    <n v="115.99999999999999"/>
    <n v="7.25"/>
    <x v="4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d v="2011-06-02T15:34:15"/>
    <b v="0"/>
    <n v="11"/>
    <b v="1"/>
    <s v="music/classical music"/>
    <n v="110.00000000000001"/>
    <n v="100"/>
    <x v="4"/>
  </r>
  <r>
    <n v="2538"/>
    <x v="2537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d v="2013-01-24T12:14:21"/>
    <b v="0"/>
    <n v="185"/>
    <b v="1"/>
    <s v="music/classical music"/>
    <n v="113.01761111111111"/>
    <n v="109.96308108108107"/>
    <x v="4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d v="2014-12-04T21:39:12"/>
    <b v="0"/>
    <n v="59"/>
    <b v="1"/>
    <s v="music/classical music"/>
    <n v="100.25"/>
    <n v="169.91525423728814"/>
    <x v="4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d v="2011-08-30T16:12:01"/>
    <b v="0"/>
    <n v="27"/>
    <b v="1"/>
    <s v="music/classical music"/>
    <n v="103.4"/>
    <n v="95.740740740740748"/>
    <x v="4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d v="2013-07-28T10:46:58"/>
    <b v="0"/>
    <n v="63"/>
    <b v="1"/>
    <s v="music/classical music"/>
    <n v="107.02857142857142"/>
    <n v="59.460317460317462"/>
    <x v="4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d v="2013-08-23T10:14:17"/>
    <b v="0"/>
    <n v="13"/>
    <b v="1"/>
    <s v="music/classical music"/>
    <n v="103.57142857142858"/>
    <n v="55.769230769230766"/>
    <x v="4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d v="2010-12-02T02:34:58"/>
    <b v="0"/>
    <n v="13"/>
    <b v="1"/>
    <s v="music/classical music"/>
    <n v="156.4"/>
    <n v="30.076923076923077"/>
    <x v="4"/>
  </r>
  <r>
    <n v="2544"/>
    <x v="2543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d v="2012-06-08T12:29:29"/>
    <b v="0"/>
    <n v="57"/>
    <b v="1"/>
    <s v="music/classical music"/>
    <n v="100.82"/>
    <n v="88.438596491228068"/>
    <x v="4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d v="2015-01-23T03:18:58"/>
    <b v="0"/>
    <n v="61"/>
    <b v="1"/>
    <s v="music/classical music"/>
    <n v="195.3"/>
    <n v="64.032786885245898"/>
    <x v="4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d v="2013-09-07T20:36:19"/>
    <b v="0"/>
    <n v="65"/>
    <b v="1"/>
    <s v="music/classical music"/>
    <n v="111.71428571428572"/>
    <n v="60.153846153846153"/>
    <x v="4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d v="2012-03-05T18:33:23"/>
    <b v="0"/>
    <n v="134"/>
    <b v="1"/>
    <s v="music/classical music"/>
    <n v="119.85454545454546"/>
    <n v="49.194029850746269"/>
    <x v="4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d v="2016-09-05T15:00:37"/>
    <b v="0"/>
    <n v="37"/>
    <b v="1"/>
    <s v="music/classical music"/>
    <n v="101.85"/>
    <n v="165.16216216216216"/>
    <x v="4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d v="2013-04-26T18:11:10"/>
    <b v="0"/>
    <n v="37"/>
    <b v="1"/>
    <s v="music/classical music"/>
    <n v="102.80254777070064"/>
    <n v="43.621621621621621"/>
    <x v="4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d v="2015-08-12T15:13:26"/>
    <b v="0"/>
    <n v="150"/>
    <b v="1"/>
    <s v="music/classical music"/>
    <n v="100.84615384615385"/>
    <n v="43.7"/>
    <x v="4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d v="2012-02-22T06:03:05"/>
    <b v="0"/>
    <n v="56"/>
    <b v="1"/>
    <s v="music/classical music"/>
    <n v="102.73469387755102"/>
    <n v="67.419642857142861"/>
    <x v="4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d v="2017-02-03T19:26:21"/>
    <b v="0"/>
    <n v="18"/>
    <b v="1"/>
    <s v="music/classical music"/>
    <n v="106.5"/>
    <n v="177.5"/>
    <x v="4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d v="2012-07-23T04:46:47"/>
    <b v="0"/>
    <n v="60"/>
    <b v="1"/>
    <s v="music/classical music"/>
    <n v="155.53333333333333"/>
    <n v="38.883333333333333"/>
    <x v="4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d v="2015-05-01T01:52:43"/>
    <b v="0"/>
    <n v="67"/>
    <b v="1"/>
    <s v="music/classical music"/>
    <n v="122.8"/>
    <n v="54.985074626865675"/>
    <x v="4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d v="2012-04-27T15:43:13"/>
    <b v="0"/>
    <n v="35"/>
    <b v="1"/>
    <s v="music/classical music"/>
    <n v="107.35"/>
    <n v="61.342857142857142"/>
    <x v="4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d v="2012-11-09T23:47:37"/>
    <b v="0"/>
    <n v="34"/>
    <b v="1"/>
    <s v="music/classical music"/>
    <n v="105.50335570469798"/>
    <n v="23.117647058823529"/>
    <x v="4"/>
  </r>
  <r>
    <n v="2557"/>
    <x v="2556"/>
    <s v="Raising money for our concert tour of Switzerland and Germany in June/July 2014"/>
    <n v="900"/>
    <n v="1066"/>
    <x v="0"/>
    <x v="1"/>
    <s v="GBP"/>
    <n v="1400176386"/>
    <d v="2014-05-15T17:53:06"/>
    <n v="1397584386"/>
    <d v="2014-04-15T17:53:06"/>
    <b v="0"/>
    <n v="36"/>
    <b v="1"/>
    <s v="music/classical music"/>
    <n v="118.44444444444444"/>
    <n v="29.611111111111111"/>
    <x v="4"/>
  </r>
  <r>
    <n v="2558"/>
    <x v="2557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d v="2015-03-30T20:38:26"/>
    <b v="0"/>
    <n v="18"/>
    <b v="1"/>
    <s v="music/classical music"/>
    <n v="108.88"/>
    <n v="75.611111111111114"/>
    <x v="4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d v="2011-10-13T20:58:04"/>
    <b v="0"/>
    <n v="25"/>
    <b v="1"/>
    <s v="music/classical music"/>
    <n v="111.25"/>
    <n v="35.6"/>
    <x v="4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d v="2015-02-04T22:49:34"/>
    <b v="0"/>
    <n v="21"/>
    <b v="1"/>
    <s v="music/classical music"/>
    <n v="100.1"/>
    <n v="143"/>
    <x v="4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d v="2015-09-13T12:41:29"/>
    <b v="0"/>
    <n v="0"/>
    <b v="0"/>
    <s v="food/food trucks"/>
    <n v="0"/>
    <e v="#DIV/0!"/>
    <x v="7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d v="2016-08-12T12:35:39"/>
    <b v="0"/>
    <n v="3"/>
    <b v="0"/>
    <s v="food/food trucks"/>
    <n v="0.75"/>
    <n v="25"/>
    <x v="7"/>
  </r>
  <r>
    <n v="2563"/>
    <x v="2562"/>
    <s v="Michigan based bubble tea and specialty ice cream food truck"/>
    <n v="20000"/>
    <n v="0"/>
    <x v="1"/>
    <x v="0"/>
    <s v="USD"/>
    <n v="1438226451"/>
    <d v="2015-07-30T03:20:51"/>
    <n v="1433042451"/>
    <d v="2015-05-31T03:20:51"/>
    <b v="0"/>
    <n v="0"/>
    <b v="0"/>
    <s v="food/food trucks"/>
    <n v="0"/>
    <e v="#DIV/0!"/>
    <x v="7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d v="2014-07-02T00:58:19"/>
    <b v="0"/>
    <n v="0"/>
    <b v="0"/>
    <s v="food/food trucks"/>
    <n v="0"/>
    <e v="#DIV/0!"/>
    <x v="7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d v="2016-03-11T15:36:29"/>
    <b v="0"/>
    <n v="1"/>
    <b v="0"/>
    <s v="food/food trucks"/>
    <n v="1"/>
    <n v="100"/>
    <x v="7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d v="2014-07-22T23:32:28"/>
    <b v="0"/>
    <n v="0"/>
    <b v="0"/>
    <s v="food/food trucks"/>
    <n v="0"/>
    <e v="#DIV/0!"/>
    <x v="7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d v="2015-03-24T21:05:38"/>
    <b v="0"/>
    <n v="2"/>
    <b v="0"/>
    <s v="food/food trucks"/>
    <n v="0.26666666666666666"/>
    <n v="60"/>
    <x v="7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d v="2016-08-02T15:59:54"/>
    <b v="0"/>
    <n v="1"/>
    <b v="0"/>
    <s v="food/food trucks"/>
    <n v="0.5"/>
    <n v="50"/>
    <x v="7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d v="2015-08-18T02:31:52"/>
    <b v="0"/>
    <n v="2"/>
    <b v="0"/>
    <s v="food/food trucks"/>
    <n v="2.2307692307692308"/>
    <n v="72.5"/>
    <x v="7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d v="2017-01-09T21:40:35"/>
    <b v="0"/>
    <n v="2"/>
    <b v="0"/>
    <s v="food/food trucks"/>
    <n v="0.84285714285714297"/>
    <n v="29.5"/>
    <x v="7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d v="2016-03-20T08:12:01"/>
    <b v="0"/>
    <n v="4"/>
    <b v="0"/>
    <s v="food/food trucks"/>
    <n v="0.25"/>
    <n v="62.5"/>
    <x v="7"/>
  </r>
  <r>
    <n v="2572"/>
    <x v="2571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d v="2015-03-14T02:51:57"/>
    <b v="0"/>
    <n v="0"/>
    <b v="0"/>
    <s v="food/food trucks"/>
    <n v="0"/>
    <e v="#DIV/0!"/>
    <x v="7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d v="2014-07-09T14:12:29"/>
    <b v="0"/>
    <n v="0"/>
    <b v="0"/>
    <s v="food/food trucks"/>
    <n v="0"/>
    <e v="#DIV/0!"/>
    <x v="7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d v="2016-04-27T19:49:05"/>
    <b v="0"/>
    <n v="0"/>
    <b v="0"/>
    <s v="food/food trucks"/>
    <n v="0"/>
    <e v="#DIV/0!"/>
    <x v="7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d v="2014-12-13T02:36:34"/>
    <b v="0"/>
    <n v="0"/>
    <b v="0"/>
    <s v="food/food trucks"/>
    <n v="0"/>
    <e v="#DIV/0!"/>
    <x v="7"/>
  </r>
  <r>
    <n v="2576"/>
    <x v="2575"/>
    <s v="A New Twist with an American and Philippine fast food Mobile Trailer."/>
    <n v="10000"/>
    <n v="0"/>
    <x v="1"/>
    <x v="0"/>
    <s v="USD"/>
    <n v="1428707647"/>
    <d v="2015-04-10T23:14:07"/>
    <n v="1424823247"/>
    <d v="2015-02-25T00:14:07"/>
    <b v="0"/>
    <n v="0"/>
    <b v="0"/>
    <s v="food/food trucks"/>
    <n v="0"/>
    <e v="#DIV/0!"/>
    <x v="7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d v="2014-07-10T19:41:37"/>
    <b v="0"/>
    <n v="0"/>
    <b v="0"/>
    <s v="food/food trucks"/>
    <n v="0"/>
    <e v="#DIV/0!"/>
    <x v="7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d v="2015-08-22T00:32:59"/>
    <b v="0"/>
    <n v="0"/>
    <b v="0"/>
    <s v="food/food trucks"/>
    <n v="0"/>
    <e v="#DIV/0!"/>
    <x v="7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d v="2014-07-17T19:55:03"/>
    <b v="0"/>
    <n v="12"/>
    <b v="0"/>
    <s v="food/food trucks"/>
    <n v="0.13849999999999998"/>
    <n v="23.083333333333332"/>
    <x v="7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d v="2015-04-16T07:50:03"/>
    <b v="0"/>
    <n v="2"/>
    <b v="0"/>
    <s v="food/food trucks"/>
    <n v="0.6"/>
    <n v="25.5"/>
    <x v="7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d v="2015-10-17T15:04:58"/>
    <b v="0"/>
    <n v="11"/>
    <b v="0"/>
    <s v="food/food trucks"/>
    <n v="10.6"/>
    <n v="48.18181818181818"/>
    <x v="7"/>
  </r>
  <r>
    <n v="2582"/>
    <x v="2581"/>
    <s v="The place where chicken meets liquor for the first time!"/>
    <n v="90000"/>
    <n v="1"/>
    <x v="2"/>
    <x v="0"/>
    <s v="USD"/>
    <n v="1477784634"/>
    <d v="2016-10-29T23:43:54"/>
    <n v="1475192634"/>
    <d v="2016-09-29T23:43:54"/>
    <b v="0"/>
    <n v="1"/>
    <b v="0"/>
    <s v="food/food trucks"/>
    <n v="1.1111111111111111E-3"/>
    <n v="1"/>
    <x v="7"/>
  </r>
  <r>
    <n v="2583"/>
    <x v="2582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d v="2015-01-15T18:28:00"/>
    <b v="0"/>
    <n v="5"/>
    <b v="0"/>
    <s v="food/food trucks"/>
    <n v="0.5"/>
    <n v="1"/>
    <x v="7"/>
  </r>
  <r>
    <n v="2584"/>
    <x v="2583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d v="2015-05-16T04:09:29"/>
    <b v="0"/>
    <n v="0"/>
    <b v="0"/>
    <s v="food/food trucks"/>
    <n v="0"/>
    <e v="#DIV/0!"/>
    <x v="7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d v="2014-06-05T23:07:12"/>
    <b v="0"/>
    <n v="1"/>
    <b v="0"/>
    <s v="food/food trucks"/>
    <n v="0.16666666666666669"/>
    <n v="50"/>
    <x v="7"/>
  </r>
  <r>
    <n v="2586"/>
    <x v="2585"/>
    <s v="I would like to bring fresh salad and food to the streets of London at a reasonable price."/>
    <n v="3000"/>
    <n v="5"/>
    <x v="2"/>
    <x v="1"/>
    <s v="GBP"/>
    <n v="1451030136"/>
    <d v="2015-12-25T07:55:36"/>
    <n v="1448438136"/>
    <d v="2015-11-25T07:55:36"/>
    <b v="0"/>
    <n v="1"/>
    <b v="0"/>
    <s v="food/food trucks"/>
    <n v="0.16666666666666669"/>
    <n v="5"/>
    <x v="7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d v="2015-11-30T16:12:33"/>
    <b v="0"/>
    <n v="6"/>
    <b v="0"/>
    <s v="food/food trucks"/>
    <n v="2.4340000000000002"/>
    <n v="202.83333333333334"/>
    <x v="7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d v="2015-02-07T16:13:46"/>
    <b v="0"/>
    <n v="8"/>
    <b v="0"/>
    <s v="food/food trucks"/>
    <n v="3.8833333333333329"/>
    <n v="29.125"/>
    <x v="7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d v="2016-02-22T12:52:07"/>
    <b v="0"/>
    <n v="1"/>
    <b v="0"/>
    <s v="food/food trucks"/>
    <n v="0.01"/>
    <n v="5"/>
    <x v="7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d v="2016-01-19T14:08:17"/>
    <b v="0"/>
    <n v="0"/>
    <b v="0"/>
    <s v="food/food trucks"/>
    <n v="0"/>
    <e v="#DIV/0!"/>
    <x v="7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d v="2016-01-13T21:45:24"/>
    <b v="0"/>
    <n v="2"/>
    <b v="0"/>
    <s v="food/food trucks"/>
    <n v="1.7333333333333332"/>
    <n v="13"/>
    <x v="7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d v="2014-09-05T19:13:41"/>
    <b v="0"/>
    <n v="1"/>
    <b v="0"/>
    <s v="food/food trucks"/>
    <n v="0.16666666666666669"/>
    <n v="50"/>
    <x v="7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d v="2015-03-26T20:17:06"/>
    <b v="0"/>
    <n v="0"/>
    <b v="0"/>
    <s v="food/food trucks"/>
    <n v="0"/>
    <e v="#DIV/0!"/>
    <x v="7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d v="2014-07-08T23:13:48"/>
    <b v="0"/>
    <n v="1"/>
    <b v="0"/>
    <s v="food/food trucks"/>
    <n v="1.25E-3"/>
    <n v="1"/>
    <x v="7"/>
  </r>
  <r>
    <n v="2595"/>
    <x v="2594"/>
    <s v="Looking to put the best baked goods in Bowling Green on wheels"/>
    <n v="15000"/>
    <n v="1825"/>
    <x v="2"/>
    <x v="0"/>
    <s v="USD"/>
    <n v="1487915500"/>
    <d v="2017-02-24T05:51:40"/>
    <n v="1485323500"/>
    <d v="2017-01-25T05:51:40"/>
    <b v="0"/>
    <n v="19"/>
    <b v="0"/>
    <s v="food/food trucks"/>
    <n v="12.166666666666668"/>
    <n v="96.05263157894737"/>
    <x v="7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d v="2014-07-08T15:56:49"/>
    <b v="0"/>
    <n v="27"/>
    <b v="0"/>
    <s v="food/food trucks"/>
    <n v="23.588571428571427"/>
    <n v="305.77777777777777"/>
    <x v="7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d v="2016-05-20T08:11:57"/>
    <b v="0"/>
    <n v="7"/>
    <b v="0"/>
    <s v="food/food trucks"/>
    <n v="5.6666666666666661"/>
    <n v="12.142857142857142"/>
    <x v="7"/>
  </r>
  <r>
    <n v="2598"/>
    <x v="2597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d v="2015-08-24T20:10:01"/>
    <b v="0"/>
    <n v="14"/>
    <b v="0"/>
    <s v="food/food trucks"/>
    <n v="39"/>
    <n v="83.571428571428569"/>
    <x v="7"/>
  </r>
  <r>
    <n v="2599"/>
    <x v="2598"/>
    <s v="The Empty Ramekins Catering Group is looking for your help to start up in Miami Florida!!!!"/>
    <n v="9041"/>
    <n v="90"/>
    <x v="2"/>
    <x v="0"/>
    <s v="USD"/>
    <n v="1407089147"/>
    <d v="2014-08-03T18:05:47"/>
    <n v="1403201147"/>
    <d v="2014-06-19T18:05:47"/>
    <b v="0"/>
    <n v="5"/>
    <b v="0"/>
    <s v="food/food trucks"/>
    <n v="0.99546510341776351"/>
    <n v="18"/>
    <x v="7"/>
  </r>
  <r>
    <n v="2600"/>
    <x v="2599"/>
    <s v="On Sunday November 8, 2015 our food truck burned to the ground. Please help us get rebuilt."/>
    <n v="50000"/>
    <n v="3466"/>
    <x v="2"/>
    <x v="0"/>
    <s v="USD"/>
    <n v="1458938200"/>
    <d v="2016-03-25T20:36:40"/>
    <n v="1453757800"/>
    <d v="2016-01-25T21:36:40"/>
    <b v="0"/>
    <n v="30"/>
    <b v="0"/>
    <s v="food/food trucks"/>
    <n v="6.9320000000000004"/>
    <n v="115.53333333333333"/>
    <x v="7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d v="2012-08-29T21:39:09"/>
    <b v="1"/>
    <n v="151"/>
    <b v="1"/>
    <s v="technology/space exploration"/>
    <n v="661.4"/>
    <n v="21.900662251655628"/>
    <x v="2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d v="2014-10-03T17:56:08"/>
    <b v="1"/>
    <n v="489"/>
    <b v="1"/>
    <s v="technology/space exploration"/>
    <n v="326.0916666666667"/>
    <n v="80.022494887525568"/>
    <x v="2"/>
  </r>
  <r>
    <n v="2603"/>
    <x v="2602"/>
    <s v="I will be building a mock space station and simulate living on Mars for two weeks."/>
    <n v="1750"/>
    <n v="1776"/>
    <x v="0"/>
    <x v="0"/>
    <s v="USD"/>
    <n v="1387835654"/>
    <d v="2013-12-23T21:54:14"/>
    <n v="1386626054"/>
    <d v="2013-12-09T21:54:14"/>
    <b v="1"/>
    <n v="50"/>
    <b v="1"/>
    <s v="technology/space exploration"/>
    <n v="101.48571428571429"/>
    <n v="35.520000000000003"/>
    <x v="2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d v="2012-03-30T01:13:43"/>
    <b v="1"/>
    <n v="321"/>
    <b v="1"/>
    <s v="technology/space exploration"/>
    <n v="104.21799999999999"/>
    <n v="64.933333333333323"/>
    <x v="2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d v="2016-05-18T12:59:50"/>
    <b v="1"/>
    <n v="1762"/>
    <b v="1"/>
    <s v="technology/space exploration"/>
    <n v="107.42157000000002"/>
    <n v="60.965703745743475"/>
    <x v="2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d v="2014-03-28T17:06:22"/>
    <b v="1"/>
    <n v="385"/>
    <b v="1"/>
    <s v="technology/space exploration"/>
    <n v="110.05454545454545"/>
    <n v="31.444155844155844"/>
    <x v="2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d v="2015-06-29T20:59:32"/>
    <b v="1"/>
    <n v="398"/>
    <b v="1"/>
    <s v="technology/space exploration"/>
    <n v="407.7"/>
    <n v="81.949748743718587"/>
    <x v="2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d v="2017-02-01T19:14:28"/>
    <b v="1"/>
    <n v="304"/>
    <b v="1"/>
    <s v="technology/space exploration"/>
    <n v="223.92500000000001"/>
    <n v="58.92763157894737"/>
    <x v="2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d v="2012-06-15T05:42:31"/>
    <b v="1"/>
    <n v="676"/>
    <b v="1"/>
    <s v="technology/space exploration"/>
    <n v="303.80111428571428"/>
    <n v="157.29347633136095"/>
    <x v="2"/>
  </r>
  <r>
    <n v="2610"/>
    <x v="2609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d v="2016-07-13T21:08:45"/>
    <b v="1"/>
    <n v="577"/>
    <b v="1"/>
    <s v="technology/space exploration"/>
    <n v="141.3251043268175"/>
    <n v="55.758509532062391"/>
    <x v="2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d v="2016-11-30T08:03:34"/>
    <b v="1"/>
    <n v="3663"/>
    <b v="1"/>
    <s v="technology/space exploration"/>
    <n v="2790.6363636363635"/>
    <n v="83.802893802893806"/>
    <x v="2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d v="2014-12-09T03:26:10"/>
    <b v="1"/>
    <n v="294"/>
    <b v="1"/>
    <s v="technology/space exploration"/>
    <n v="171.76130000000001"/>
    <n v="58.422210884353746"/>
    <x v="2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d v="2012-08-22T19:38:14"/>
    <b v="1"/>
    <n v="28"/>
    <b v="1"/>
    <s v="technology/space exploration"/>
    <n v="101.01333333333334"/>
    <n v="270.57142857142856"/>
    <x v="2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d v="2014-04-01T17:00:12"/>
    <b v="1"/>
    <n v="100"/>
    <b v="1"/>
    <s v="technology/space exploration"/>
    <n v="102"/>
    <n v="107.1"/>
    <x v="2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d v="2016-03-24T11:56:04"/>
    <b v="0"/>
    <n v="72"/>
    <b v="1"/>
    <s v="technology/space exploration"/>
    <n v="169.76511744127936"/>
    <n v="47.180555555555557"/>
    <x v="2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d v="2015-07-26T23:52:09"/>
    <b v="1"/>
    <n v="238"/>
    <b v="1"/>
    <s v="technology/space exploration"/>
    <n v="114.53400000000001"/>
    <n v="120.30882352941177"/>
    <x v="2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d v="2014-09-20T20:59:11"/>
    <b v="1"/>
    <n v="159"/>
    <b v="1"/>
    <s v="technology/space exploration"/>
    <n v="877.6"/>
    <n v="27.59748427672956"/>
    <x v="2"/>
  </r>
  <r>
    <n v="2618"/>
    <x v="2617"/>
    <s v="LTD ED COLLECTIBLE SPACE ART FEAT. ASTRONAUTS"/>
    <n v="15000"/>
    <n v="15808"/>
    <x v="0"/>
    <x v="0"/>
    <s v="USD"/>
    <n v="1449000061"/>
    <d v="2015-12-01T20:01:01"/>
    <n v="1443812461"/>
    <d v="2015-10-02T19:01:01"/>
    <b v="1"/>
    <n v="77"/>
    <b v="1"/>
    <s v="technology/space exploration"/>
    <n v="105.38666666666667"/>
    <n v="205.2987012987013"/>
    <x v="2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d v="2015-09-26T21:13:24"/>
    <b v="1"/>
    <n v="53"/>
    <b v="1"/>
    <s v="technology/space exploration"/>
    <n v="188.39999999999998"/>
    <n v="35.547169811320757"/>
    <x v="2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d v="2015-09-04T04:00:42"/>
    <b v="1"/>
    <n v="1251"/>
    <b v="1"/>
    <s v="technology/space exploration"/>
    <n v="143.65230769230772"/>
    <n v="74.639488409272587"/>
    <x v="2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d v="2015-04-21T17:56:28"/>
    <b v="1"/>
    <n v="465"/>
    <b v="1"/>
    <s v="technology/space exploration"/>
    <n v="145.88"/>
    <n v="47.058064516129029"/>
    <x v="2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d v="2016-11-15T17:50:16"/>
    <b v="0"/>
    <n v="74"/>
    <b v="1"/>
    <s v="technology/space exploration"/>
    <n v="131.184"/>
    <n v="26.591351351351353"/>
    <x v="2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d v="2016-11-18T06:09:26"/>
    <b v="0"/>
    <n v="62"/>
    <b v="1"/>
    <s v="technology/space exploration"/>
    <n v="113.99999999999999"/>
    <n v="36.774193548387096"/>
    <x v="2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d v="2012-08-23T10:07:02"/>
    <b v="0"/>
    <n v="3468"/>
    <b v="1"/>
    <s v="technology/space exploration"/>
    <n v="1379.4206249999997"/>
    <n v="31.820544982698959"/>
    <x v="2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d v="2016-10-15T19:26:48"/>
    <b v="0"/>
    <n v="52"/>
    <b v="1"/>
    <s v="technology/space exploration"/>
    <n v="956"/>
    <n v="27.576923076923077"/>
    <x v="2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d v="2015-05-04T15:04:29"/>
    <b v="0"/>
    <n v="50"/>
    <b v="1"/>
    <s v="technology/space exploration"/>
    <n v="112.00000000000001"/>
    <n v="56"/>
    <x v="2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d v="2015-10-27T19:54:21"/>
    <b v="0"/>
    <n v="45"/>
    <b v="1"/>
    <s v="technology/space exploration"/>
    <n v="646.66666666666663"/>
    <n v="21.555555555555557"/>
    <x v="2"/>
  </r>
  <r>
    <n v="2628"/>
    <x v="2627"/>
    <s v="A high school freshman is sending pie into space and you can be a part of it.  GO SCIENCE!!!"/>
    <n v="839"/>
    <n v="926"/>
    <x v="0"/>
    <x v="0"/>
    <s v="USD"/>
    <n v="1417389067"/>
    <d v="2014-11-30T23:11:07"/>
    <n v="1415661067"/>
    <d v="2014-11-10T23:11:07"/>
    <b v="0"/>
    <n v="21"/>
    <b v="1"/>
    <s v="technology/space exploration"/>
    <n v="110.36948748510132"/>
    <n v="44.095238095238095"/>
    <x v="2"/>
  </r>
  <r>
    <n v="2629"/>
    <x v="2628"/>
    <s v="The first international contest to let students shape the future of interstellar travel."/>
    <n v="5000"/>
    <n v="6387"/>
    <x v="0"/>
    <x v="1"/>
    <s v="GBP"/>
    <n v="1431608122"/>
    <d v="2015-05-14T12:55:22"/>
    <n v="1429016122"/>
    <d v="2015-04-14T12:55:22"/>
    <b v="0"/>
    <n v="100"/>
    <b v="1"/>
    <s v="technology/space exploration"/>
    <n v="127.74000000000001"/>
    <n v="63.87"/>
    <x v="2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d v="2016-06-03T02:31:52"/>
    <b v="0"/>
    <n v="81"/>
    <b v="1"/>
    <s v="technology/space exploration"/>
    <n v="157.9"/>
    <n v="38.987654320987652"/>
    <x v="2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d v="2015-08-02T04:03:47"/>
    <b v="0"/>
    <n v="286"/>
    <b v="1"/>
    <s v="technology/space exploration"/>
    <n v="114.66525000000001"/>
    <n v="80.185489510489504"/>
    <x v="2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d v="2016-05-04T01:28:59"/>
    <b v="0"/>
    <n v="42"/>
    <b v="1"/>
    <s v="technology/space exploration"/>
    <n v="137.00934579439252"/>
    <n v="34.904761904761905"/>
    <x v="2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d v="2014-01-28T19:45:32"/>
    <b v="0"/>
    <n v="199"/>
    <b v="1"/>
    <s v="technology/space exploration"/>
    <n v="354.62"/>
    <n v="89.100502512562812"/>
    <x v="2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d v="2016-08-30T15:45:21"/>
    <b v="0"/>
    <n v="25"/>
    <b v="1"/>
    <s v="technology/space exploration"/>
    <n v="106.02150537634409"/>
    <n v="39.44"/>
    <x v="2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d v="2015-02-02T22:49:21"/>
    <b v="0"/>
    <n v="84"/>
    <b v="1"/>
    <s v="technology/space exploration"/>
    <n v="100"/>
    <n v="136.9047619047619"/>
    <x v="2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d v="2016-09-23T14:45:14"/>
    <b v="0"/>
    <n v="50"/>
    <b v="1"/>
    <s v="technology/space exploration"/>
    <n v="187.3"/>
    <n v="37.46"/>
    <x v="2"/>
  </r>
  <r>
    <n v="2637"/>
    <x v="2636"/>
    <s v="Help us collect the data to solve the mystery of the century: Is light slowing down?"/>
    <n v="500"/>
    <n v="831"/>
    <x v="0"/>
    <x v="0"/>
    <s v="USD"/>
    <n v="1476277875"/>
    <d v="2016-10-12T13:11:15"/>
    <n v="1474895475"/>
    <d v="2016-09-26T13:11:15"/>
    <b v="0"/>
    <n v="26"/>
    <b v="1"/>
    <s v="technology/space exploration"/>
    <n v="166.2"/>
    <n v="31.96153846153846"/>
    <x v="2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d v="2014-12-16T21:54:55"/>
    <b v="0"/>
    <n v="14"/>
    <b v="1"/>
    <s v="technology/space exploration"/>
    <n v="101.72910662824208"/>
    <n v="25.214285714285715"/>
    <x v="2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d v="2015-01-20T20:45:48"/>
    <b v="0"/>
    <n v="49"/>
    <b v="1"/>
    <s v="technology/space exploration"/>
    <n v="164"/>
    <n v="10.040816326530612"/>
    <x v="2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d v="2015-04-09T03:51:14"/>
    <b v="0"/>
    <n v="69"/>
    <b v="1"/>
    <s v="technology/space exploration"/>
    <n v="105.66666666666666"/>
    <n v="45.94202898550725"/>
    <x v="2"/>
  </r>
  <r>
    <n v="2641"/>
    <x v="2640"/>
    <s v="Building a Flying saucer that has Artificial Intelligent made from sea shell."/>
    <n v="1500"/>
    <n v="15"/>
    <x v="2"/>
    <x v="0"/>
    <s v="USD"/>
    <n v="1410811740"/>
    <d v="2014-09-15T20:09:00"/>
    <n v="1409341863"/>
    <d v="2014-08-29T19:51:03"/>
    <b v="0"/>
    <n v="1"/>
    <b v="0"/>
    <s v="technology/space exploration"/>
    <n v="1"/>
    <n v="15"/>
    <x v="2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d v="2016-06-15T05:55:08"/>
    <b v="0"/>
    <n v="0"/>
    <b v="0"/>
    <s v="technology/space exploration"/>
    <n v="0"/>
    <e v="#DIV/0!"/>
    <x v="2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d v="2016-11-15T13:58:35"/>
    <b v="1"/>
    <n v="1501"/>
    <b v="0"/>
    <s v="technology/space exploration"/>
    <n v="33.559730999999999"/>
    <n v="223.58248500999335"/>
    <x v="2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d v="2017-02-08T19:00:35"/>
    <b v="1"/>
    <n v="52"/>
    <b v="0"/>
    <s v="technology/space exploration"/>
    <n v="2.0529999999999999"/>
    <n v="39.480769230769234"/>
    <x v="2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d v="2014-10-09T20:13:23"/>
    <b v="1"/>
    <n v="23"/>
    <b v="0"/>
    <s v="technology/space exploration"/>
    <n v="10.5"/>
    <n v="91.304347826086953"/>
    <x v="2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d v="2015-08-10T07:31:09"/>
    <b v="1"/>
    <n v="535"/>
    <b v="0"/>
    <s v="technology/space exploration"/>
    <n v="8.4172840000000004"/>
    <n v="78.666205607476627"/>
    <x v="2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d v="2015-07-15T06:16:59"/>
    <b v="0"/>
    <n v="3"/>
    <b v="0"/>
    <s v="technology/space exploration"/>
    <n v="1.44"/>
    <n v="12"/>
    <x v="2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d v="2016-02-08T17:09:20"/>
    <b v="0"/>
    <n v="6"/>
    <b v="0"/>
    <s v="technology/space exploration"/>
    <n v="0.88333333333333341"/>
    <n v="17.666666666666668"/>
    <x v="2"/>
  </r>
  <r>
    <n v="2649"/>
    <x v="2648"/>
    <s v="They have launched a Kickstarter."/>
    <n v="125000"/>
    <n v="124"/>
    <x v="1"/>
    <x v="0"/>
    <s v="USD"/>
    <n v="1454370941"/>
    <d v="2016-02-01T23:55:41"/>
    <n v="1449186941"/>
    <d v="2015-12-03T23:55:41"/>
    <b v="0"/>
    <n v="3"/>
    <b v="0"/>
    <s v="technology/space exploration"/>
    <n v="9.920000000000001E-2"/>
    <n v="41.333333333333336"/>
    <x v="2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d v="2016-11-21T14:59:03"/>
    <b v="0"/>
    <n v="5"/>
    <b v="0"/>
    <s v="technology/space exploration"/>
    <n v="0.59666666666666668"/>
    <n v="71.599999999999994"/>
    <x v="2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d v="2015-11-19T19:20:09"/>
    <b v="0"/>
    <n v="17"/>
    <b v="0"/>
    <s v="technology/space exploration"/>
    <n v="1.8689285714285715"/>
    <n v="307.8235294117647"/>
    <x v="2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d v="2014-11-10T03:48:45"/>
    <b v="0"/>
    <n v="11"/>
    <b v="0"/>
    <s v="technology/space exploration"/>
    <n v="0.88500000000000001"/>
    <n v="80.454545454545453"/>
    <x v="2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d v="2014-05-12T15:38:47"/>
    <b v="0"/>
    <n v="70"/>
    <b v="0"/>
    <s v="technology/space exploration"/>
    <n v="11.52156862745098"/>
    <n v="83.942857142857136"/>
    <x v="2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d v="2015-02-20T14:25:26"/>
    <b v="0"/>
    <n v="6"/>
    <b v="0"/>
    <s v="technology/space exploration"/>
    <n v="5.1000000000000004E-2"/>
    <n v="8.5"/>
    <x v="2"/>
  </r>
  <r>
    <n v="2655"/>
    <x v="2654"/>
    <s v="Thank you for your support!"/>
    <n v="15000"/>
    <n v="3155"/>
    <x v="1"/>
    <x v="0"/>
    <s v="USD"/>
    <n v="1455048000"/>
    <d v="2016-02-09T20:00:00"/>
    <n v="1452631647"/>
    <d v="2016-01-12T20:47:27"/>
    <b v="0"/>
    <n v="43"/>
    <b v="0"/>
    <s v="technology/space exploration"/>
    <n v="21.033333333333335"/>
    <n v="73.372093023255815"/>
    <x v="2"/>
  </r>
  <r>
    <n v="2656"/>
    <x v="2655"/>
    <s v="MoonWatcher will be bringing the Moon closer to all of us."/>
    <n v="150000"/>
    <n v="17155"/>
    <x v="1"/>
    <x v="0"/>
    <s v="USD"/>
    <n v="1489345200"/>
    <d v="2017-03-12T19:00:00"/>
    <n v="1485966688"/>
    <d v="2017-02-01T16:31:28"/>
    <b v="0"/>
    <n v="152"/>
    <b v="0"/>
    <s v="technology/space exploration"/>
    <n v="11.436666666666667"/>
    <n v="112.86184210526316"/>
    <x v="2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d v="2016-06-30T22:17:33"/>
    <b v="0"/>
    <n v="59"/>
    <b v="0"/>
    <s v="technology/space exploration"/>
    <n v="18.737933333333334"/>
    <n v="95.277627118644077"/>
    <x v="2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d v="2016-06-30T21:13:14"/>
    <b v="0"/>
    <n v="4"/>
    <b v="0"/>
    <s v="technology/space exploration"/>
    <n v="9.285714285714286E-2"/>
    <n v="22.75"/>
    <x v="2"/>
  </r>
  <r>
    <n v="2659"/>
    <x v="2658"/>
    <s v="test"/>
    <n v="49000"/>
    <n v="1333"/>
    <x v="1"/>
    <x v="0"/>
    <s v="USD"/>
    <n v="1429321210"/>
    <d v="2015-04-18T01:40:10"/>
    <n v="1426729210"/>
    <d v="2015-03-19T01:40:10"/>
    <b v="0"/>
    <n v="10"/>
    <b v="0"/>
    <s v="technology/space exploration"/>
    <n v="2.7204081632653061"/>
    <n v="133.30000000000001"/>
    <x v="2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d v="2015-09-25T17:06:58"/>
    <b v="0"/>
    <n v="5"/>
    <b v="0"/>
    <s v="technology/space exploration"/>
    <n v="9.5000000000000001E-2"/>
    <n v="3.8"/>
    <x v="2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d v="2013-09-25T23:00:10"/>
    <b v="0"/>
    <n v="60"/>
    <b v="1"/>
    <s v="technology/makerspaces"/>
    <n v="102.89999999999999"/>
    <n v="85.75"/>
    <x v="2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d v="2015-07-22T17:55:13"/>
    <b v="0"/>
    <n v="80"/>
    <b v="1"/>
    <s v="technology/makerspaces"/>
    <n v="106.80000000000001"/>
    <n v="267"/>
    <x v="2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d v="2015-08-06T14:56:47"/>
    <b v="0"/>
    <n v="56"/>
    <b v="1"/>
    <s v="technology/makerspaces"/>
    <n v="104.59625"/>
    <n v="373.55803571428572"/>
    <x v="2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d v="2015-11-05T00:36:37"/>
    <b v="0"/>
    <n v="104"/>
    <b v="1"/>
    <s v="technology/makerspaces"/>
    <n v="103.42857142857143"/>
    <n v="174.03846153846155"/>
    <x v="2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d v="2015-03-20T21:29:34"/>
    <b v="0"/>
    <n v="46"/>
    <b v="1"/>
    <s v="technology/makerspaces"/>
    <n v="123.14285714285715"/>
    <n v="93.695652173913047"/>
    <x v="2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d v="2015-08-19T18:20:39"/>
    <b v="0"/>
    <n v="206"/>
    <b v="1"/>
    <s v="technology/makerspaces"/>
    <n v="159.29509999999999"/>
    <n v="77.327718446601949"/>
    <x v="2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d v="2016-01-11T22:13:36"/>
    <b v="0"/>
    <n v="18"/>
    <b v="1"/>
    <s v="technology/makerspaces"/>
    <n v="110.66666666666667"/>
    <n v="92.222222222222229"/>
    <x v="2"/>
  </r>
  <r>
    <n v="2668"/>
    <x v="2667"/>
    <s v="Creativity on the go! |_x000a_CrÃ©ativitÃ© en mouvement !"/>
    <n v="1000"/>
    <n v="1707"/>
    <x v="0"/>
    <x v="5"/>
    <s v="CAD"/>
    <n v="1447079520"/>
    <d v="2015-11-09T14:32:00"/>
    <n v="1443449265"/>
    <d v="2015-09-28T14:07:45"/>
    <b v="0"/>
    <n v="28"/>
    <b v="1"/>
    <s v="technology/makerspaces"/>
    <n v="170.70000000000002"/>
    <n v="60.964285714285715"/>
    <x v="2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d v="2015-11-11T00:51:36"/>
    <b v="0"/>
    <n v="11"/>
    <b v="1"/>
    <s v="technology/makerspaces"/>
    <n v="125.125"/>
    <n v="91"/>
    <x v="2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d v="2014-07-01T00:29:40"/>
    <b v="1"/>
    <n v="60"/>
    <b v="0"/>
    <s v="technology/makerspaces"/>
    <n v="6.4158609339642041"/>
    <n v="41.583333333333336"/>
    <x v="2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d v="2014-11-19T17:58:36"/>
    <b v="1"/>
    <n v="84"/>
    <b v="0"/>
    <s v="technology/makerspaces"/>
    <n v="11.343999999999999"/>
    <n v="33.761904761904759"/>
    <x v="2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d v="2015-12-06T21:13:10"/>
    <b v="1"/>
    <n v="47"/>
    <b v="0"/>
    <s v="technology/makerspaces"/>
    <n v="33.19"/>
    <n v="70.61702127659575"/>
    <x v="2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d v="2014-09-30T12:59:59"/>
    <b v="1"/>
    <n v="66"/>
    <b v="0"/>
    <s v="technology/makerspaces"/>
    <n v="27.58"/>
    <n v="167.15151515151516"/>
    <x v="2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d v="2016-06-08T15:11:10"/>
    <b v="1"/>
    <n v="171"/>
    <b v="0"/>
    <s v="technology/makerspaces"/>
    <n v="62.839999999999996"/>
    <n v="128.61988304093566"/>
    <x v="2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d v="2014-10-11T20:34:49"/>
    <b v="1"/>
    <n v="29"/>
    <b v="0"/>
    <s v="technology/makerspaces"/>
    <n v="7.5880000000000001"/>
    <n v="65.41379310344827"/>
    <x v="2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d v="2016-04-22T14:59:34"/>
    <b v="0"/>
    <n v="9"/>
    <b v="0"/>
    <s v="technology/makerspaces"/>
    <n v="50.38095238095238"/>
    <n v="117.55555555555556"/>
    <x v="2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d v="2014-06-03T00:42:23"/>
    <b v="0"/>
    <n v="27"/>
    <b v="0"/>
    <s v="technology/makerspaces"/>
    <n v="17.512820512820511"/>
    <n v="126.48148148148148"/>
    <x v="2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d v="2015-08-25T19:09:25"/>
    <b v="0"/>
    <n v="2"/>
    <b v="0"/>
    <s v="technology/makerspaces"/>
    <n v="1.375E-2"/>
    <n v="550"/>
    <x v="2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d v="2015-01-29T00:01:34"/>
    <b v="0"/>
    <n v="3"/>
    <b v="0"/>
    <s v="technology/makerspaces"/>
    <n v="0.33"/>
    <n v="44"/>
    <x v="2"/>
  </r>
  <r>
    <n v="2680"/>
    <x v="2679"/>
    <s v="iHeartPillow, Connecting loved ones"/>
    <n v="32000"/>
    <n v="276"/>
    <x v="2"/>
    <x v="3"/>
    <s v="EUR"/>
    <n v="1459915491"/>
    <d v="2016-04-06T04:04:51"/>
    <n v="1457327091"/>
    <d v="2016-03-07T05:04:51"/>
    <b v="0"/>
    <n v="4"/>
    <b v="0"/>
    <s v="technology/makerspaces"/>
    <n v="0.86250000000000004"/>
    <n v="69"/>
    <x v="2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d v="2014-06-15T21:29:10"/>
    <b v="0"/>
    <n v="2"/>
    <b v="0"/>
    <s v="food/food trucks"/>
    <n v="0.6875"/>
    <n v="27.5"/>
    <x v="7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d v="2014-10-20T20:55:40"/>
    <b v="0"/>
    <n v="20"/>
    <b v="0"/>
    <s v="food/food trucks"/>
    <n v="28.299999999999997"/>
    <n v="84.9"/>
    <x v="7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d v="2015-01-30T18:07:20"/>
    <b v="0"/>
    <n v="3"/>
    <b v="0"/>
    <s v="food/food trucks"/>
    <n v="0.24"/>
    <n v="12"/>
    <x v="7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d v="2014-06-30T21:57:05"/>
    <b v="0"/>
    <n v="4"/>
    <b v="0"/>
    <s v="food/food trucks"/>
    <n v="1.1428571428571428"/>
    <n v="200"/>
    <x v="7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d v="2015-02-26T16:42:10"/>
    <b v="0"/>
    <n v="1"/>
    <b v="0"/>
    <s v="food/food trucks"/>
    <n v="0.02"/>
    <n v="10"/>
    <x v="7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d v="2014-09-10T23:23:43"/>
    <b v="0"/>
    <n v="0"/>
    <b v="0"/>
    <s v="food/food trucks"/>
    <n v="0"/>
    <e v="#DIV/0!"/>
    <x v="7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d v="2015-05-30T15:21:58"/>
    <b v="0"/>
    <n v="0"/>
    <b v="0"/>
    <s v="food/food trucks"/>
    <n v="0"/>
    <e v="#DIV/0!"/>
    <x v="7"/>
  </r>
  <r>
    <n v="2688"/>
    <x v="2687"/>
    <s v="The amazing gourmet Mac N Cheez Food Truck Campaigne!"/>
    <n v="50000"/>
    <n v="74"/>
    <x v="2"/>
    <x v="0"/>
    <s v="USD"/>
    <n v="1424746800"/>
    <d v="2015-02-24T03:00:00"/>
    <n v="1422067870"/>
    <d v="2015-01-24T02:51:10"/>
    <b v="0"/>
    <n v="14"/>
    <b v="0"/>
    <s v="food/food trucks"/>
    <n v="0.14799999999999999"/>
    <n v="5.2857142857142856"/>
    <x v="7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d v="2016-06-30T23:04:50"/>
    <b v="0"/>
    <n v="1"/>
    <b v="0"/>
    <s v="food/food trucks"/>
    <n v="2.8571428571428571E-3"/>
    <n v="1"/>
    <x v="7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d v="2015-04-19T02:31:16"/>
    <b v="0"/>
    <n v="118"/>
    <b v="0"/>
    <s v="food/food trucks"/>
    <n v="10.7325"/>
    <n v="72.762711864406782"/>
    <x v="7"/>
  </r>
  <r>
    <n v="2691"/>
    <x v="2690"/>
    <s v="A Great New local Food Truck serving up ethnic fusion inspired eats in Ottawa."/>
    <n v="65000"/>
    <n v="35"/>
    <x v="2"/>
    <x v="5"/>
    <s v="CAD"/>
    <n v="1431278557"/>
    <d v="2015-05-10T17:22:37"/>
    <n v="1427390557"/>
    <d v="2015-03-26T17:22:37"/>
    <b v="0"/>
    <n v="2"/>
    <b v="0"/>
    <s v="food/food trucks"/>
    <n v="5.3846153846153842E-2"/>
    <n v="17.5"/>
    <x v="7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d v="2015-02-23T08:01:00"/>
    <b v="0"/>
    <n v="1"/>
    <b v="0"/>
    <s v="food/food trucks"/>
    <n v="0.7142857142857143"/>
    <n v="25"/>
    <x v="7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d v="2014-07-14T03:19:26"/>
    <b v="0"/>
    <n v="3"/>
    <b v="0"/>
    <s v="food/food trucks"/>
    <n v="0.8"/>
    <n v="13.333333333333334"/>
    <x v="7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d v="2014-08-27T03:22:19"/>
    <b v="0"/>
    <n v="1"/>
    <b v="0"/>
    <s v="food/food trucks"/>
    <n v="3.3333333333333335E-3"/>
    <n v="1"/>
    <x v="7"/>
  </r>
  <r>
    <n v="2695"/>
    <x v="2694"/>
    <s v="I am creating food magic on the go! Amazing food isn't just for sitdown restaraunts anymore!"/>
    <n v="15000"/>
    <n v="71"/>
    <x v="2"/>
    <x v="0"/>
    <s v="USD"/>
    <n v="1428981718"/>
    <d v="2015-04-14T03:21:58"/>
    <n v="1423801318"/>
    <d v="2015-02-13T04:21:58"/>
    <b v="0"/>
    <n v="3"/>
    <b v="0"/>
    <s v="food/food trucks"/>
    <n v="0.47333333333333333"/>
    <n v="23.666666666666668"/>
    <x v="7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d v="2014-11-21T20:16:00"/>
    <b v="0"/>
    <n v="38"/>
    <b v="0"/>
    <s v="food/food trucks"/>
    <n v="5.65"/>
    <n v="89.21052631578948"/>
    <x v="7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d v="2015-07-02T22:33:43"/>
    <b v="0"/>
    <n v="52"/>
    <b v="0"/>
    <s v="food/food trucks"/>
    <n v="26.35217391304348"/>
    <n v="116.55769230769231"/>
    <x v="7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d v="2014-05-28T21:33:28"/>
    <b v="0"/>
    <n v="2"/>
    <b v="0"/>
    <s v="food/food trucks"/>
    <n v="0.325125"/>
    <n v="13.005000000000001"/>
    <x v="7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d v="2014-07-09T21:31:03"/>
    <b v="0"/>
    <n v="0"/>
    <b v="0"/>
    <s v="food/food trucks"/>
    <n v="0"/>
    <e v="#DIV/0!"/>
    <x v="7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d v="2014-08-19T20:59:32"/>
    <b v="0"/>
    <n v="4"/>
    <b v="0"/>
    <s v="food/food trucks"/>
    <n v="0.7000700070007001"/>
    <n v="17.5"/>
    <x v="7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d v="2017-03-07T18:35:34"/>
    <b v="0"/>
    <n v="46"/>
    <b v="0"/>
    <s v="theater/spaces"/>
    <n v="46.176470588235297"/>
    <n v="34.130434782608695"/>
    <x v="1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d v="2017-03-06T19:14:37"/>
    <b v="1"/>
    <n v="26"/>
    <b v="0"/>
    <s v="theater/spaces"/>
    <n v="34.410000000000004"/>
    <n v="132.34615384615384"/>
    <x v="1"/>
  </r>
  <r>
    <n v="2703"/>
    <x v="2702"/>
    <s v="Â¡Tu nuevo espacio cultural multidisciplinario en el centro de Pachuca, Hidalgo"/>
    <n v="40000"/>
    <n v="41500"/>
    <x v="3"/>
    <x v="14"/>
    <s v="MXN"/>
    <n v="1490196830"/>
    <d v="2017-03-22T15:33:50"/>
    <n v="1485016430"/>
    <d v="2017-01-21T16:33:50"/>
    <b v="0"/>
    <n v="45"/>
    <b v="0"/>
    <s v="theater/spaces"/>
    <n v="103.75000000000001"/>
    <n v="922.22222222222217"/>
    <x v="1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d v="2017-02-21T20:41:54"/>
    <b v="0"/>
    <n v="7"/>
    <b v="0"/>
    <s v="theater/spaces"/>
    <n v="6.0263157894736841"/>
    <n v="163.57142857142858"/>
    <x v="1"/>
  </r>
  <r>
    <n v="2705"/>
    <x v="2704"/>
    <s v="Help light the lights at the historic Fischer Theatre in Danville, IL."/>
    <n v="16500"/>
    <n v="1739"/>
    <x v="3"/>
    <x v="0"/>
    <s v="USD"/>
    <n v="1490389158"/>
    <d v="2017-03-24T20:59:18"/>
    <n v="1486504758"/>
    <d v="2017-02-07T21:59:18"/>
    <b v="0"/>
    <n v="8"/>
    <b v="0"/>
    <s v="theater/spaces"/>
    <n v="10.539393939393939"/>
    <n v="217.375"/>
    <x v="1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d v="2014-09-17T07:04:43"/>
    <b v="1"/>
    <n v="263"/>
    <b v="1"/>
    <s v="theater/spaces"/>
    <n v="112.29714285714284"/>
    <n v="149.44486692015209"/>
    <x v="1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d v="2013-04-27T18:47:23"/>
    <b v="1"/>
    <n v="394"/>
    <b v="1"/>
    <s v="theater/spaces"/>
    <n v="350.84462500000001"/>
    <n v="71.237487309644663"/>
    <x v="1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d v="2016-05-22T16:45:26"/>
    <b v="1"/>
    <n v="1049"/>
    <b v="1"/>
    <s v="theater/spaces"/>
    <n v="233.21535"/>
    <n v="44.464318398474738"/>
    <x v="1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d v="2016-08-30T03:35:41"/>
    <b v="1"/>
    <n v="308"/>
    <b v="1"/>
    <s v="theater/spaces"/>
    <n v="101.60599999999999"/>
    <n v="164.94480519480518"/>
    <x v="1"/>
  </r>
  <r>
    <n v="2710"/>
    <x v="2709"/>
    <s v="Building Brooklyn's own creative venue for circus, theater and events of all types."/>
    <n v="60000"/>
    <n v="92340.21"/>
    <x v="0"/>
    <x v="0"/>
    <s v="USD"/>
    <n v="1407549600"/>
    <d v="2014-08-09T02:00:00"/>
    <n v="1404797428"/>
    <d v="2014-07-08T05:30:28"/>
    <b v="1"/>
    <n v="1088"/>
    <b v="1"/>
    <s v="theater/spaces"/>
    <n v="153.90035000000003"/>
    <n v="84.871516544117654"/>
    <x v="1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d v="2014-05-21T17:53:10"/>
    <b v="1"/>
    <n v="73"/>
    <b v="1"/>
    <s v="theater/spaces"/>
    <n v="100.7161125319693"/>
    <n v="53.945205479452056"/>
    <x v="1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d v="2013-06-07T01:29:20"/>
    <b v="1"/>
    <n v="143"/>
    <b v="1"/>
    <s v="theater/spaces"/>
    <n v="131.38181818181818"/>
    <n v="50.531468531468533"/>
    <x v="1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d v="2015-11-14T15:41:24"/>
    <b v="1"/>
    <n v="1420"/>
    <b v="1"/>
    <s v="theater/spaces"/>
    <n v="102.24133333333334"/>
    <n v="108.00140845070422"/>
    <x v="1"/>
  </r>
  <r>
    <n v="2714"/>
    <x v="2713"/>
    <s v="The Crane will be the new home for independent theater in Northeast Minneapolis"/>
    <n v="25000"/>
    <n v="29089"/>
    <x v="0"/>
    <x v="0"/>
    <s v="USD"/>
    <n v="1476486000"/>
    <d v="2016-10-14T23:00:00"/>
    <n v="1474040596"/>
    <d v="2016-09-16T15:43:16"/>
    <b v="1"/>
    <n v="305"/>
    <b v="1"/>
    <s v="theater/spaces"/>
    <n v="116.35599999999999"/>
    <n v="95.373770491803285"/>
    <x v="1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d v="2016-01-18T09:33:48"/>
    <b v="1"/>
    <n v="551"/>
    <b v="1"/>
    <s v="theater/spaces"/>
    <n v="264.62241666666665"/>
    <n v="57.631016333938291"/>
    <x v="1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d v="2015-09-08T07:59:53"/>
    <b v="1"/>
    <n v="187"/>
    <b v="1"/>
    <s v="theater/spaces"/>
    <n v="119.98010000000001"/>
    <n v="64.160481283422456"/>
    <x v="1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d v="2014-10-22T21:57:29"/>
    <b v="1"/>
    <n v="325"/>
    <b v="1"/>
    <s v="theater/spaces"/>
    <n v="120.10400000000001"/>
    <n v="92.387692307692305"/>
    <x v="1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d v="2016-04-05T14:19:05"/>
    <b v="1"/>
    <n v="148"/>
    <b v="1"/>
    <s v="theater/spaces"/>
    <n v="103.58333333333334"/>
    <n v="125.97972972972973"/>
    <x v="1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d v="2016-02-18T00:44:54"/>
    <b v="0"/>
    <n v="69"/>
    <b v="1"/>
    <s v="theater/spaces"/>
    <n v="108.83333333333334"/>
    <n v="94.637681159420296"/>
    <x v="1"/>
  </r>
  <r>
    <n v="2720"/>
    <x v="2719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d v="2016-10-12T11:10:53"/>
    <b v="0"/>
    <n v="173"/>
    <b v="1"/>
    <s v="theater/spaces"/>
    <n v="118.12400000000001"/>
    <n v="170.69942196531792"/>
    <x v="1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d v="2013-08-07T13:03:18"/>
    <b v="0"/>
    <n v="269"/>
    <b v="1"/>
    <s v="technology/hardware"/>
    <n v="1462"/>
    <n v="40.762081784386616"/>
    <x v="2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d v="2016-11-30T20:34:13"/>
    <b v="0"/>
    <n v="185"/>
    <b v="1"/>
    <s v="technology/hardware"/>
    <n v="252.54"/>
    <n v="68.254054054054052"/>
    <x v="2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d v="2014-11-01T20:08:08"/>
    <b v="0"/>
    <n v="176"/>
    <b v="1"/>
    <s v="technology/hardware"/>
    <n v="140.05000000000001"/>
    <n v="95.48863636363636"/>
    <x v="2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d v="2015-07-14T07:50:59"/>
    <b v="0"/>
    <n v="1019"/>
    <b v="1"/>
    <s v="technology/hardware"/>
    <n v="296.87520259319291"/>
    <n v="7.1902649656526005"/>
    <x v="2"/>
  </r>
  <r>
    <n v="2725"/>
    <x v="2724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d v="2017-01-10T17:52:15"/>
    <b v="0"/>
    <n v="113"/>
    <b v="1"/>
    <s v="technology/hardware"/>
    <n v="144.54249999999999"/>
    <n v="511.65486725663715"/>
    <x v="2"/>
  </r>
  <r>
    <n v="2726"/>
    <x v="2725"/>
    <s v="Krimston TWO: iPhone Dual SIM Case"/>
    <n v="100000"/>
    <n v="105745"/>
    <x v="0"/>
    <x v="0"/>
    <s v="USD"/>
    <n v="1461333311"/>
    <d v="2016-04-22T13:55:11"/>
    <n v="1458741311"/>
    <d v="2016-03-23T13:55:11"/>
    <b v="0"/>
    <n v="404"/>
    <b v="1"/>
    <s v="technology/hardware"/>
    <n v="105.745"/>
    <n v="261.74504950495049"/>
    <x v="2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d v="2015-07-13T16:14:23"/>
    <b v="0"/>
    <n v="707"/>
    <b v="1"/>
    <s v="technology/hardware"/>
    <n v="493.21000000000004"/>
    <n v="69.760961810466767"/>
    <x v="2"/>
  </r>
  <r>
    <n v="2728"/>
    <x v="2727"/>
    <s v="SSD, WiFi, RTC w/Battery and high power USB all in one shield."/>
    <n v="15000"/>
    <n v="30274"/>
    <x v="0"/>
    <x v="0"/>
    <s v="USD"/>
    <n v="1451485434"/>
    <d v="2015-12-30T14:23:54"/>
    <n v="1448461434"/>
    <d v="2015-11-25T14:23:54"/>
    <b v="0"/>
    <n v="392"/>
    <b v="1"/>
    <s v="technology/hardware"/>
    <n v="201.82666666666668"/>
    <n v="77.229591836734699"/>
    <x v="2"/>
  </r>
  <r>
    <n v="2729"/>
    <x v="2728"/>
    <s v="A luggage that is more than a luggage! It is what you want it to be."/>
    <n v="7500"/>
    <n v="7833"/>
    <x v="0"/>
    <x v="0"/>
    <s v="USD"/>
    <n v="1430459197"/>
    <d v="2015-05-01T05:46:37"/>
    <n v="1427867197"/>
    <d v="2015-04-01T05:46:37"/>
    <b v="0"/>
    <n v="23"/>
    <b v="1"/>
    <s v="technology/hardware"/>
    <n v="104.44"/>
    <n v="340.56521739130437"/>
    <x v="2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d v="2013-03-18T12:59:35"/>
    <b v="0"/>
    <n v="682"/>
    <b v="1"/>
    <s v="technology/hardware"/>
    <n v="170.29262962962963"/>
    <n v="67.417903225806455"/>
    <x v="2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d v="2014-08-21T12:37:02"/>
    <b v="0"/>
    <n v="37"/>
    <b v="1"/>
    <s v="technology/hardware"/>
    <n v="104.30333333333333"/>
    <n v="845.70270270270271"/>
    <x v="2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d v="2013-04-25T19:23:48"/>
    <b v="0"/>
    <n v="146"/>
    <b v="1"/>
    <s v="technology/hardware"/>
    <n v="118.25000000000001"/>
    <n v="97.191780821917803"/>
    <x v="2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d v="2015-02-09T06:32:54"/>
    <b v="0"/>
    <n v="119"/>
    <b v="1"/>
    <s v="technology/hardware"/>
    <n v="107.538"/>
    <n v="451.84033613445376"/>
    <x v="2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d v="2016-09-13T16:03:12"/>
    <b v="0"/>
    <n v="163"/>
    <b v="1"/>
    <s v="technology/hardware"/>
    <n v="2260300"/>
    <n v="138.66871165644173"/>
    <x v="2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d v="2013-02-11T02:54:10"/>
    <b v="0"/>
    <n v="339"/>
    <b v="1"/>
    <s v="technology/hardware"/>
    <n v="978.13466666666682"/>
    <n v="21.640147492625371"/>
    <x v="2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d v="2014-03-24T15:59:33"/>
    <b v="0"/>
    <n v="58"/>
    <b v="1"/>
    <s v="technology/hardware"/>
    <n v="122.9"/>
    <n v="169.51724137931035"/>
    <x v="2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d v="2013-12-03T22:01:27"/>
    <b v="0"/>
    <n v="456"/>
    <b v="1"/>
    <s v="technology/hardware"/>
    <n v="246.0608"/>
    <n v="161.88210526315791"/>
    <x v="2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d v="2016-09-07T03:26:44"/>
    <b v="0"/>
    <n v="15"/>
    <b v="1"/>
    <s v="technology/hardware"/>
    <n v="147.94"/>
    <n v="493.13333333333333"/>
    <x v="2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d v="2014-03-21T21:18:37"/>
    <b v="0"/>
    <n v="191"/>
    <b v="1"/>
    <s v="technology/hardware"/>
    <n v="384.09090909090907"/>
    <n v="22.120418848167539"/>
    <x v="2"/>
  </r>
  <r>
    <n v="2740"/>
    <x v="2739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d v="2015-02-10T00:45:52"/>
    <b v="0"/>
    <n v="17"/>
    <b v="1"/>
    <s v="technology/hardware"/>
    <n v="103.33333333333334"/>
    <n v="18.235294117647058"/>
    <x v="2"/>
  </r>
  <r>
    <n v="2741"/>
    <x v="2740"/>
    <s v="Help me publish my 1st children's book as an aspiring author!"/>
    <n v="8000"/>
    <n v="35"/>
    <x v="2"/>
    <x v="0"/>
    <s v="USD"/>
    <n v="1413770820"/>
    <d v="2014-10-20T02:07:00"/>
    <n v="1412005602"/>
    <d v="2014-09-29T15:46:42"/>
    <b v="0"/>
    <n v="4"/>
    <b v="0"/>
    <s v="publishing/children's books"/>
    <n v="0.43750000000000006"/>
    <n v="8.75"/>
    <x v="3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d v="2012-05-01T17:16:27"/>
    <b v="0"/>
    <n v="18"/>
    <b v="0"/>
    <s v="publishing/children's books"/>
    <n v="29.24"/>
    <n v="40.611111111111114"/>
    <x v="3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d v="2016-09-19T07:53:27"/>
    <b v="0"/>
    <n v="0"/>
    <b v="0"/>
    <s v="publishing/children's books"/>
    <n v="0"/>
    <e v="#DIV/0!"/>
    <x v="3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d v="2012-01-30T01:29:58"/>
    <b v="0"/>
    <n v="22"/>
    <b v="0"/>
    <s v="publishing/children's books"/>
    <n v="5.21875"/>
    <n v="37.954545454545453"/>
    <x v="3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d v="2012-05-15T23:42:48"/>
    <b v="0"/>
    <n v="49"/>
    <b v="0"/>
    <s v="publishing/children's books"/>
    <n v="21.887499999999999"/>
    <n v="35.734693877551024"/>
    <x v="3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d v="2014-07-30T18:45:11"/>
    <b v="0"/>
    <n v="19"/>
    <b v="0"/>
    <s v="publishing/children's books"/>
    <n v="26.700000000000003"/>
    <n v="42.157894736842103"/>
    <x v="3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d v="2012-05-15T15:33:17"/>
    <b v="0"/>
    <n v="4"/>
    <b v="0"/>
    <s v="publishing/children's books"/>
    <n v="28.000000000000004"/>
    <n v="35"/>
    <x v="3"/>
  </r>
  <r>
    <n v="2748"/>
    <x v="2747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d v="2016-08-03T17:03:22"/>
    <b v="0"/>
    <n v="4"/>
    <b v="0"/>
    <s v="publishing/children's books"/>
    <n v="1.06"/>
    <n v="13.25"/>
    <x v="3"/>
  </r>
  <r>
    <n v="2749"/>
    <x v="2748"/>
    <s v="Self-publishing my children's book."/>
    <n v="10000"/>
    <n v="110"/>
    <x v="2"/>
    <x v="0"/>
    <s v="USD"/>
    <n v="1428171037"/>
    <d v="2015-04-04T18:10:37"/>
    <n v="1425582637"/>
    <d v="2015-03-05T19:10:37"/>
    <b v="0"/>
    <n v="2"/>
    <b v="0"/>
    <s v="publishing/children's books"/>
    <n v="1.0999999999999999"/>
    <n v="55"/>
    <x v="3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d v="2012-06-18T21:35:45"/>
    <b v="0"/>
    <n v="0"/>
    <b v="0"/>
    <s v="publishing/children's books"/>
    <n v="0"/>
    <e v="#DIV/0!"/>
    <x v="3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d v="2014-04-18T21:17:22"/>
    <b v="0"/>
    <n v="0"/>
    <b v="0"/>
    <s v="publishing/children's books"/>
    <n v="0"/>
    <e v="#DIV/0!"/>
    <x v="3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d v="2011-11-08T18:21:44"/>
    <b v="0"/>
    <n v="14"/>
    <b v="0"/>
    <s v="publishing/children's books"/>
    <n v="11.458333333333332"/>
    <n v="39.285714285714285"/>
    <x v="3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d v="2012-07-27T21:37:03"/>
    <b v="0"/>
    <n v="8"/>
    <b v="0"/>
    <s v="publishing/children's books"/>
    <n v="19"/>
    <n v="47.5"/>
    <x v="3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d v="2014-08-12T15:15:51"/>
    <b v="0"/>
    <n v="0"/>
    <b v="0"/>
    <s v="publishing/children's books"/>
    <n v="0"/>
    <e v="#DIV/0!"/>
    <x v="3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d v="2015-03-09T18:58:47"/>
    <b v="0"/>
    <n v="15"/>
    <b v="0"/>
    <s v="publishing/children's books"/>
    <n v="52"/>
    <n v="17.333333333333332"/>
    <x v="3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d v="2013-12-12T21:36:41"/>
    <b v="0"/>
    <n v="33"/>
    <b v="0"/>
    <s v="publishing/children's books"/>
    <n v="10.48"/>
    <n v="31.757575757575758"/>
    <x v="3"/>
  </r>
  <r>
    <n v="2757"/>
    <x v="2756"/>
    <s v="A children's letter book that Lampoons Hillary Clinton"/>
    <n v="1500"/>
    <n v="10"/>
    <x v="2"/>
    <x v="0"/>
    <s v="USD"/>
    <n v="1470498332"/>
    <d v="2016-08-06T15:45:32"/>
    <n v="1469202332"/>
    <d v="2016-07-22T15:45:32"/>
    <b v="0"/>
    <n v="2"/>
    <b v="0"/>
    <s v="publishing/children's books"/>
    <n v="0.66666666666666674"/>
    <n v="5"/>
    <x v="3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d v="2016-09-26T10:36:23"/>
    <b v="0"/>
    <n v="6"/>
    <b v="0"/>
    <s v="publishing/children's books"/>
    <n v="11.700000000000001"/>
    <n v="39"/>
    <x v="3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d v="2016-06-03T08:47:46"/>
    <b v="0"/>
    <n v="2"/>
    <b v="0"/>
    <s v="publishing/children's books"/>
    <n v="10.5"/>
    <n v="52.5"/>
    <x v="3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d v="2013-05-21T11:04:18"/>
    <b v="0"/>
    <n v="0"/>
    <b v="0"/>
    <s v="publishing/children's books"/>
    <n v="0"/>
    <e v="#DIV/0!"/>
    <x v="3"/>
  </r>
  <r>
    <n v="2761"/>
    <x v="2760"/>
    <s v="Help me give away 500 copies of my picture book so more kids will know US geography!"/>
    <n v="5000"/>
    <n v="36"/>
    <x v="2"/>
    <x v="0"/>
    <s v="USD"/>
    <n v="1357176693"/>
    <d v="2013-01-03T01:31:33"/>
    <n v="1354584693"/>
    <d v="2012-12-04T01:31:33"/>
    <b v="0"/>
    <n v="4"/>
    <b v="0"/>
    <s v="publishing/children's books"/>
    <n v="0.72"/>
    <n v="9"/>
    <x v="3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d v="2012-01-19T00:53:15"/>
    <b v="0"/>
    <n v="1"/>
    <b v="0"/>
    <s v="publishing/children's books"/>
    <n v="0.76923076923076927"/>
    <n v="25"/>
    <x v="3"/>
  </r>
  <r>
    <n v="2763"/>
    <x v="2762"/>
    <s v="How Santa finds childrens homes without getting lost by following certain stars."/>
    <n v="39400"/>
    <n v="90"/>
    <x v="2"/>
    <x v="0"/>
    <s v="USD"/>
    <n v="1369403684"/>
    <d v="2013-05-24T13:54:44"/>
    <n v="1365515684"/>
    <d v="2013-04-09T13:54:44"/>
    <b v="0"/>
    <n v="3"/>
    <b v="0"/>
    <s v="publishing/children's books"/>
    <n v="0.22842639593908631"/>
    <n v="30"/>
    <x v="3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d v="2012-05-01T07:00:31"/>
    <b v="0"/>
    <n v="4"/>
    <b v="0"/>
    <s v="publishing/children's books"/>
    <n v="1.125"/>
    <n v="11.25"/>
    <x v="3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d v="2012-10-12T13:53:48"/>
    <b v="0"/>
    <n v="0"/>
    <b v="0"/>
    <s v="publishing/children's books"/>
    <n v="0"/>
    <e v="#DIV/0!"/>
    <x v="3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d v="2011-07-12T16:01:58"/>
    <b v="0"/>
    <n v="4"/>
    <b v="0"/>
    <s v="publishing/children's books"/>
    <n v="2"/>
    <n v="25"/>
    <x v="3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d v="2015-06-17T23:00:50"/>
    <b v="0"/>
    <n v="3"/>
    <b v="0"/>
    <s v="publishing/children's books"/>
    <n v="0.85000000000000009"/>
    <n v="11.333333333333334"/>
    <x v="3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d v="2012-02-28T14:45:23"/>
    <b v="0"/>
    <n v="34"/>
    <b v="0"/>
    <s v="publishing/children's books"/>
    <n v="14.314285714285715"/>
    <n v="29.470588235294116"/>
    <x v="3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d v="2014-04-16T19:49:50"/>
    <b v="0"/>
    <n v="2"/>
    <b v="0"/>
    <s v="publishing/children's books"/>
    <n v="0.25"/>
    <n v="1"/>
    <x v="3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d v="2014-02-16T16:55:30"/>
    <b v="0"/>
    <n v="33"/>
    <b v="0"/>
    <s v="publishing/children's books"/>
    <n v="10.411249999999999"/>
    <n v="63.098484848484851"/>
    <x v="3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d v="2012-12-14T12:45:40"/>
    <b v="0"/>
    <n v="0"/>
    <b v="0"/>
    <s v="publishing/children's books"/>
    <n v="0"/>
    <e v="#DIV/0!"/>
    <x v="3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d v="2013-09-20T20:51:34"/>
    <b v="0"/>
    <n v="0"/>
    <b v="0"/>
    <s v="publishing/children's books"/>
    <n v="0"/>
    <e v="#DIV/0!"/>
    <x v="3"/>
  </r>
  <r>
    <n v="2773"/>
    <x v="2772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d v="2016-04-14T20:45:21"/>
    <b v="0"/>
    <n v="1"/>
    <b v="0"/>
    <s v="publishing/children's books"/>
    <n v="0.18867924528301888"/>
    <n v="1"/>
    <x v="3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d v="2013-02-06T03:02:08"/>
    <b v="0"/>
    <n v="13"/>
    <b v="0"/>
    <s v="publishing/children's books"/>
    <n v="14.249999999999998"/>
    <n v="43.846153846153847"/>
    <x v="3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d v="2011-11-16T00:19:14"/>
    <b v="0"/>
    <n v="2"/>
    <b v="0"/>
    <s v="publishing/children's books"/>
    <n v="3"/>
    <n v="75"/>
    <x v="3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d v="2015-05-12T07:07:56"/>
    <b v="0"/>
    <n v="36"/>
    <b v="0"/>
    <s v="publishing/children's books"/>
    <n v="7.8809523809523814"/>
    <n v="45.972222222222221"/>
    <x v="3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d v="2015-06-17T16:03:24"/>
    <b v="0"/>
    <n v="1"/>
    <b v="0"/>
    <s v="publishing/children's books"/>
    <n v="0.33333333333333337"/>
    <n v="10"/>
    <x v="3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d v="2014-07-26T23:28:26"/>
    <b v="0"/>
    <n v="15"/>
    <b v="0"/>
    <s v="publishing/children's books"/>
    <n v="25.545454545454543"/>
    <n v="93.666666666666671"/>
    <x v="3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d v="2015-10-23T14:03:41"/>
    <b v="0"/>
    <n v="1"/>
    <b v="0"/>
    <s v="publishing/children's books"/>
    <n v="2.12"/>
    <n v="53"/>
    <x v="3"/>
  </r>
  <r>
    <n v="2780"/>
    <x v="2779"/>
    <s v="Turn the World with my kids, and then write a book with the advice for traveling with baby"/>
    <n v="100000"/>
    <n v="0"/>
    <x v="2"/>
    <x v="13"/>
    <s v="EUR"/>
    <n v="1489142688"/>
    <d v="2017-03-10T10:44:48"/>
    <n v="1486550688"/>
    <d v="2017-02-08T10:44:48"/>
    <b v="0"/>
    <n v="0"/>
    <b v="0"/>
    <s v="publishing/children's books"/>
    <n v="0"/>
    <e v="#DIV/0!"/>
    <x v="3"/>
  </r>
  <r>
    <n v="2781"/>
    <x v="2780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d v="2015-01-14T22:35:54"/>
    <b v="0"/>
    <n v="28"/>
    <b v="1"/>
    <s v="theater/plays"/>
    <n v="105.28"/>
    <n v="47"/>
    <x v="1"/>
  </r>
  <r>
    <n v="2782"/>
    <x v="2781"/>
    <s v="The premiere theatre troupe in SE Michigan offering acting opportunities for the 50+ actor."/>
    <n v="1000"/>
    <n v="1200"/>
    <x v="0"/>
    <x v="0"/>
    <s v="USD"/>
    <n v="1424149140"/>
    <d v="2015-02-17T04:59:00"/>
    <n v="1421964718"/>
    <d v="2015-01-22T22:11:58"/>
    <b v="0"/>
    <n v="18"/>
    <b v="1"/>
    <s v="theater/plays"/>
    <n v="120"/>
    <n v="66.666666666666671"/>
    <x v="1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d v="2015-04-09T12:50:46"/>
    <b v="0"/>
    <n v="61"/>
    <b v="1"/>
    <s v="theater/plays"/>
    <n v="114.5"/>
    <n v="18.770491803278688"/>
    <x v="1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d v="2014-10-08T18:54:03"/>
    <b v="0"/>
    <n v="108"/>
    <b v="1"/>
    <s v="theater/plays"/>
    <n v="119"/>
    <n v="66.111111111111114"/>
    <x v="1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d v="2016-07-07T04:32:47"/>
    <b v="0"/>
    <n v="142"/>
    <b v="1"/>
    <s v="theater/plays"/>
    <n v="104.67999999999999"/>
    <n v="36.859154929577464"/>
    <x v="1"/>
  </r>
  <r>
    <n v="2786"/>
    <x v="2785"/>
    <s v="A heart-melting farce about sex, art and the lovelorn lay-abouts of London-town."/>
    <n v="2500"/>
    <n v="2946"/>
    <x v="0"/>
    <x v="1"/>
    <s v="GBP"/>
    <n v="1404913180"/>
    <d v="2014-07-09T13:39:40"/>
    <n v="1403703580"/>
    <d v="2014-06-25T13:39:40"/>
    <b v="0"/>
    <n v="74"/>
    <b v="1"/>
    <s v="theater/plays"/>
    <n v="117.83999999999999"/>
    <n v="39.810810810810814"/>
    <x v="1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d v="2014-06-18T04:45:52"/>
    <b v="0"/>
    <n v="38"/>
    <b v="1"/>
    <s v="theater/plays"/>
    <n v="119.7"/>
    <n v="31.5"/>
    <x v="1"/>
  </r>
  <r>
    <n v="2788"/>
    <x v="2787"/>
    <s v="MOVING FORWARD! WE HAVE REACHED GOAL BUT HAVE MORE TIME!! PLEASE CONSIDER PLEDGING."/>
    <n v="2000"/>
    <n v="2050"/>
    <x v="0"/>
    <x v="0"/>
    <s v="USD"/>
    <n v="1469811043"/>
    <d v="2016-07-29T16:50:43"/>
    <n v="1467219043"/>
    <d v="2016-06-29T16:50:43"/>
    <b v="0"/>
    <n v="20"/>
    <b v="1"/>
    <s v="theater/plays"/>
    <n v="102.49999999999999"/>
    <n v="102.5"/>
    <x v="1"/>
  </r>
  <r>
    <n v="2789"/>
    <x v="2788"/>
    <s v="BNT's Biggest Adventure So Far: Our 2015 full length production!"/>
    <n v="3000"/>
    <n v="3035"/>
    <x v="0"/>
    <x v="0"/>
    <s v="USD"/>
    <n v="1426132800"/>
    <d v="2015-03-12T04:00:00"/>
    <n v="1424477934"/>
    <d v="2015-02-21T00:18:54"/>
    <b v="0"/>
    <n v="24"/>
    <b v="1"/>
    <s v="theater/plays"/>
    <n v="101.16666666666667"/>
    <n v="126.45833333333333"/>
    <x v="1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d v="2015-01-12T22:31:43"/>
    <b v="0"/>
    <n v="66"/>
    <b v="1"/>
    <s v="theater/plays"/>
    <n v="105.33333333333333"/>
    <n v="47.878787878787875"/>
    <x v="1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d v="2016-08-09T21:35:59"/>
    <b v="0"/>
    <n v="28"/>
    <b v="1"/>
    <s v="theater/plays"/>
    <n v="102.49999999999999"/>
    <n v="73.214285714285708"/>
    <x v="1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d v="2015-06-28T05:32:39"/>
    <b v="0"/>
    <n v="24"/>
    <b v="1"/>
    <s v="theater/plays"/>
    <n v="107.60000000000001"/>
    <n v="89.666666666666671"/>
    <x v="1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d v="2015-06-21T10:03:25"/>
    <b v="0"/>
    <n v="73"/>
    <b v="1"/>
    <s v="theater/plays"/>
    <n v="110.5675"/>
    <n v="151.4623287671233"/>
    <x v="1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d v="2016-02-16T16:35:59"/>
    <b v="0"/>
    <n v="3"/>
    <b v="1"/>
    <s v="theater/plays"/>
    <n v="150"/>
    <n v="25"/>
    <x v="1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d v="2014-05-21T12:37:21"/>
    <b v="0"/>
    <n v="20"/>
    <b v="1"/>
    <s v="theater/plays"/>
    <n v="104.28571428571429"/>
    <n v="36.5"/>
    <x v="1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d v="2014-06-05T12:40:28"/>
    <b v="0"/>
    <n v="21"/>
    <b v="1"/>
    <s v="theater/plays"/>
    <n v="115.5"/>
    <n v="44"/>
    <x v="1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d v="2014-06-08T22:34:00"/>
    <b v="0"/>
    <n v="94"/>
    <b v="1"/>
    <s v="theater/plays"/>
    <n v="102.64512500000001"/>
    <n v="87.357553191489373"/>
    <x v="1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d v="2015-07-16T16:12:01"/>
    <b v="0"/>
    <n v="139"/>
    <b v="1"/>
    <s v="theater/plays"/>
    <n v="101.4"/>
    <n v="36.474820143884891"/>
    <x v="1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d v="2016-05-17T06:21:10"/>
    <b v="0"/>
    <n v="130"/>
    <b v="1"/>
    <s v="theater/plays"/>
    <n v="116.6348"/>
    <n v="44.859538461538463"/>
    <x v="1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d v="2014-11-05T13:16:06"/>
    <b v="0"/>
    <n v="31"/>
    <b v="1"/>
    <s v="theater/plays"/>
    <n v="133"/>
    <n v="42.903225806451616"/>
    <x v="1"/>
  </r>
  <r>
    <n v="2801"/>
    <x v="2800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d v="2014-09-18T05:50:09"/>
    <b v="0"/>
    <n v="13"/>
    <b v="1"/>
    <s v="theater/plays"/>
    <n v="133.20000000000002"/>
    <n v="51.230769230769234"/>
    <x v="1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d v="2015-07-07T15:31:47"/>
    <b v="0"/>
    <n v="90"/>
    <b v="1"/>
    <s v="theater/plays"/>
    <n v="101.83333333333333"/>
    <n v="33.944444444444443"/>
    <x v="1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d v="2015-06-03T01:34:36"/>
    <b v="0"/>
    <n v="141"/>
    <b v="1"/>
    <s v="theater/plays"/>
    <n v="127.95"/>
    <n v="90.744680851063833"/>
    <x v="1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d v="2014-08-30T10:53:10"/>
    <b v="0"/>
    <n v="23"/>
    <b v="1"/>
    <s v="theater/plays"/>
    <n v="114.99999999999999"/>
    <n v="50"/>
    <x v="1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d v="2015-07-28T12:07:53"/>
    <b v="0"/>
    <n v="18"/>
    <b v="1"/>
    <s v="theater/plays"/>
    <n v="110.00000000000001"/>
    <n v="24.444444444444443"/>
    <x v="1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d v="2015-06-30T06:24:50"/>
    <b v="0"/>
    <n v="76"/>
    <b v="1"/>
    <s v="theater/plays"/>
    <n v="112.1"/>
    <n v="44.25"/>
    <x v="1"/>
  </r>
  <r>
    <n v="2807"/>
    <x v="2806"/>
    <s v="Bringing Shakespeare back to the Playwrights"/>
    <n v="5000"/>
    <n v="6300"/>
    <x v="0"/>
    <x v="0"/>
    <s v="USD"/>
    <n v="1435611438"/>
    <d v="2015-06-29T20:57:18"/>
    <n v="1433019438"/>
    <d v="2015-05-30T20:57:18"/>
    <b v="0"/>
    <n v="93"/>
    <b v="1"/>
    <s v="theater/plays"/>
    <n v="126"/>
    <n v="67.741935483870961"/>
    <x v="1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d v="2015-07-23T20:18:55"/>
    <b v="0"/>
    <n v="69"/>
    <b v="1"/>
    <s v="theater/plays"/>
    <n v="100.24444444444444"/>
    <n v="65.376811594202906"/>
    <x v="1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d v="2016-03-22T11:55:25"/>
    <b v="0"/>
    <n v="21"/>
    <b v="1"/>
    <s v="theater/plays"/>
    <n v="102.4"/>
    <n v="121.9047619047619"/>
    <x v="1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d v="2014-04-30T03:21:04"/>
    <b v="0"/>
    <n v="57"/>
    <b v="1"/>
    <s v="theater/plays"/>
    <n v="108.2"/>
    <n v="47.456140350877192"/>
    <x v="1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d v="2015-01-24T11:55:03"/>
    <b v="0"/>
    <n v="108"/>
    <b v="1"/>
    <s v="theater/plays"/>
    <n v="100.27"/>
    <n v="92.842592592592595"/>
    <x v="1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d v="2015-02-19T17:51:38"/>
    <b v="0"/>
    <n v="83"/>
    <b v="1"/>
    <s v="theater/plays"/>
    <n v="113.3"/>
    <n v="68.253012048192772"/>
    <x v="1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d v="2016-11-19T17:49:21"/>
    <b v="0"/>
    <n v="96"/>
    <b v="1"/>
    <s v="theater/plays"/>
    <n v="127.57571428571428"/>
    <n v="37.209583333333335"/>
    <x v="1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d v="2015-04-09T09:35:15"/>
    <b v="0"/>
    <n v="64"/>
    <b v="1"/>
    <s v="theater/plays"/>
    <n v="107.73333333333332"/>
    <n v="25.25"/>
    <x v="1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d v="2016-07-08T18:38:29"/>
    <b v="0"/>
    <n v="14"/>
    <b v="1"/>
    <s v="theater/plays"/>
    <n v="242"/>
    <n v="43.214285714285715"/>
    <x v="1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d v="2015-07-03T11:13:12"/>
    <b v="0"/>
    <n v="169"/>
    <b v="1"/>
    <s v="theater/plays"/>
    <n v="141.56666666666666"/>
    <n v="25.130177514792898"/>
    <x v="1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d v="2015-01-19T15:14:22"/>
    <b v="0"/>
    <n v="33"/>
    <b v="1"/>
    <s v="theater/plays"/>
    <n v="130"/>
    <n v="23.636363636363637"/>
    <x v="1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d v="2015-09-03T14:21:26"/>
    <b v="0"/>
    <n v="102"/>
    <b v="1"/>
    <s v="theater/plays"/>
    <n v="106.03"/>
    <n v="103.95098039215686"/>
    <x v="1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d v="2015-05-15T12:36:49"/>
    <b v="0"/>
    <n v="104"/>
    <b v="1"/>
    <s v="theater/plays"/>
    <n v="104.80000000000001"/>
    <n v="50.384615384615387"/>
    <x v="1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d v="2016-02-01T14:39:49"/>
    <b v="0"/>
    <n v="20"/>
    <b v="1"/>
    <s v="theater/plays"/>
    <n v="136"/>
    <n v="13.6"/>
    <x v="1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d v="2014-08-24T22:08:55"/>
    <b v="0"/>
    <n v="35"/>
    <b v="1"/>
    <s v="theater/plays"/>
    <n v="100"/>
    <n v="28.571428571428573"/>
    <x v="1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d v="2015-02-25T16:24:52"/>
    <b v="0"/>
    <n v="94"/>
    <b v="1"/>
    <s v="theater/plays"/>
    <n v="100"/>
    <n v="63.829787234042556"/>
    <x v="1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d v="2015-03-04T00:16:46"/>
    <b v="0"/>
    <n v="14"/>
    <b v="1"/>
    <s v="theater/plays"/>
    <n v="124"/>
    <n v="8.8571428571428577"/>
    <x v="1"/>
  </r>
  <r>
    <n v="2824"/>
    <x v="2823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d v="2015-05-12T06:29:56"/>
    <b v="0"/>
    <n v="15"/>
    <b v="1"/>
    <s v="theater/plays"/>
    <n v="116.92307692307693"/>
    <n v="50.666666666666664"/>
    <x v="1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d v="2015-11-04T19:01:26"/>
    <b v="0"/>
    <n v="51"/>
    <b v="1"/>
    <s v="theater/plays"/>
    <n v="103.33333333333334"/>
    <n v="60.784313725490193"/>
    <x v="1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d v="2015-06-16T00:50:12"/>
    <b v="0"/>
    <n v="19"/>
    <b v="1"/>
    <s v="theater/plays"/>
    <n v="107.74999999999999"/>
    <n v="113.42105263157895"/>
    <x v="1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d v="2016-05-04T16:24:26"/>
    <b v="0"/>
    <n v="23"/>
    <b v="1"/>
    <s v="theater/plays"/>
    <n v="120.24999999999999"/>
    <n v="104.56521739130434"/>
    <x v="1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d v="2015-09-07T06:21:09"/>
    <b v="0"/>
    <n v="97"/>
    <b v="1"/>
    <s v="theater/plays"/>
    <n v="100.37894736842105"/>
    <n v="98.30927835051547"/>
    <x v="1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d v="2016-05-05T10:25:18"/>
    <b v="0"/>
    <n v="76"/>
    <b v="1"/>
    <s v="theater/plays"/>
    <n v="106.52"/>
    <n v="35.039473684210527"/>
    <x v="1"/>
  </r>
  <r>
    <n v="2830"/>
    <x v="2829"/>
    <s v="Avalon is a new South African Township play and Nakhtik is a  danced political lecture."/>
    <n v="3000"/>
    <n v="3000"/>
    <x v="0"/>
    <x v="0"/>
    <s v="USD"/>
    <n v="1399867140"/>
    <d v="2014-05-12T03:59:00"/>
    <n v="1398802148"/>
    <d v="2014-04-29T20:09:08"/>
    <b v="0"/>
    <n v="11"/>
    <b v="1"/>
    <s v="theater/plays"/>
    <n v="100"/>
    <n v="272.72727272727275"/>
    <x v="1"/>
  </r>
  <r>
    <n v="2831"/>
    <x v="2830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d v="2015-06-16T19:47:50"/>
    <b v="0"/>
    <n v="52"/>
    <b v="1"/>
    <s v="theater/plays"/>
    <n v="110.66666666666667"/>
    <n v="63.846153846153847"/>
    <x v="1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d v="2014-10-26T17:01:34"/>
    <b v="0"/>
    <n v="95"/>
    <b v="1"/>
    <s v="theater/plays"/>
    <n v="114.71959999999999"/>
    <n v="30.189368421052631"/>
    <x v="1"/>
  </r>
  <r>
    <n v="2833"/>
    <x v="2832"/>
    <s v="A new play about exploring outer space"/>
    <n v="2700"/>
    <n v="2923"/>
    <x v="0"/>
    <x v="0"/>
    <s v="USD"/>
    <n v="1444528800"/>
    <d v="2015-10-11T02:00:00"/>
    <n v="1442804633"/>
    <d v="2015-09-21T03:03:53"/>
    <b v="0"/>
    <n v="35"/>
    <b v="1"/>
    <s v="theater/plays"/>
    <n v="108.25925925925925"/>
    <n v="83.51428571428572"/>
    <x v="1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d v="2015-01-15T23:02:10"/>
    <b v="0"/>
    <n v="21"/>
    <b v="1"/>
    <s v="theater/plays"/>
    <n v="170"/>
    <n v="64.761904761904759"/>
    <x v="1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d v="2015-11-05T16:53:37"/>
    <b v="0"/>
    <n v="93"/>
    <b v="1"/>
    <s v="theater/plays"/>
    <n v="187.09899999999999"/>
    <n v="20.118172043010752"/>
    <x v="1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d v="2017-01-11T06:16:58"/>
    <b v="0"/>
    <n v="11"/>
    <b v="1"/>
    <s v="theater/plays"/>
    <n v="107.77777777777777"/>
    <n v="44.090909090909093"/>
    <x v="1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d v="2015-10-30T21:48:04"/>
    <b v="0"/>
    <n v="21"/>
    <b v="1"/>
    <s v="theater/plays"/>
    <n v="100"/>
    <n v="40.476190476190474"/>
    <x v="1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d v="2014-07-22T14:34:56"/>
    <b v="0"/>
    <n v="54"/>
    <b v="1"/>
    <s v="theater/plays"/>
    <n v="120.24999999999999"/>
    <n v="44.537037037037038"/>
    <x v="1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d v="2014-08-02T05:45:54"/>
    <b v="0"/>
    <n v="31"/>
    <b v="1"/>
    <s v="theater/plays"/>
    <n v="111.42857142857143"/>
    <n v="125.80645161290323"/>
    <x v="1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d v="2015-02-25T00:51:19"/>
    <b v="0"/>
    <n v="132"/>
    <b v="1"/>
    <s v="theater/plays"/>
    <n v="104"/>
    <n v="19.696969696969695"/>
    <x v="1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d v="2015-10-14T17:44:57"/>
    <b v="0"/>
    <n v="1"/>
    <b v="0"/>
    <s v="theater/plays"/>
    <n v="1"/>
    <n v="10"/>
    <x v="1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d v="2014-05-25T22:51:35"/>
    <b v="0"/>
    <n v="0"/>
    <b v="0"/>
    <s v="theater/plays"/>
    <n v="0"/>
    <e v="#DIV/0!"/>
    <x v="1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d v="2016-05-02T17:42:30"/>
    <b v="0"/>
    <n v="0"/>
    <b v="0"/>
    <s v="theater/plays"/>
    <n v="0"/>
    <e v="#DIV/0!"/>
    <x v="1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d v="2016-12-05T13:06:20"/>
    <b v="0"/>
    <n v="1"/>
    <b v="0"/>
    <s v="theater/plays"/>
    <n v="5.4545454545454541"/>
    <n v="30"/>
    <x v="1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d v="2015-04-09T00:23:53"/>
    <b v="0"/>
    <n v="39"/>
    <b v="0"/>
    <s v="theater/plays"/>
    <n v="31.546666666666667"/>
    <n v="60.666666666666664"/>
    <x v="1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d v="2015-04-14T16:36:34"/>
    <b v="0"/>
    <n v="0"/>
    <b v="0"/>
    <s v="theater/plays"/>
    <n v="0"/>
    <e v="#DIV/0!"/>
    <x v="1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d v="2016-03-24T19:21:05"/>
    <b v="0"/>
    <n v="0"/>
    <b v="0"/>
    <s v="theater/plays"/>
    <n v="0"/>
    <e v="#DIV/0!"/>
    <x v="1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d v="2015-04-29T15:34:19"/>
    <b v="0"/>
    <n v="3"/>
    <b v="0"/>
    <s v="theater/plays"/>
    <n v="0.2"/>
    <n v="23.333333333333332"/>
    <x v="1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d v="2016-03-24T10:16:40"/>
    <b v="0"/>
    <n v="1"/>
    <b v="0"/>
    <s v="theater/plays"/>
    <n v="1"/>
    <n v="5"/>
    <x v="1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d v="2014-08-07T00:10:11"/>
    <b v="0"/>
    <n v="13"/>
    <b v="0"/>
    <s v="theater/plays"/>
    <n v="3.8875000000000002"/>
    <n v="23.923076923076923"/>
    <x v="1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d v="2016-01-21T00:03:49"/>
    <b v="0"/>
    <n v="0"/>
    <b v="0"/>
    <s v="theater/plays"/>
    <n v="0"/>
    <e v="#DIV/0!"/>
    <x v="1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d v="2014-05-22T01:05:03"/>
    <b v="0"/>
    <n v="6"/>
    <b v="0"/>
    <s v="theater/plays"/>
    <n v="1.9"/>
    <n v="15.833333333333334"/>
    <x v="1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d v="2014-07-16T04:34:57"/>
    <b v="0"/>
    <n v="0"/>
    <b v="0"/>
    <s v="theater/plays"/>
    <n v="0"/>
    <e v="#DIV/0!"/>
    <x v="1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d v="2015-04-17T17:11:59"/>
    <b v="0"/>
    <n v="14"/>
    <b v="0"/>
    <s v="theater/plays"/>
    <n v="41.699999999999996"/>
    <n v="29.785714285714285"/>
    <x v="1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d v="2016-01-01T00:11:11"/>
    <b v="0"/>
    <n v="5"/>
    <b v="0"/>
    <s v="theater/plays"/>
    <n v="50"/>
    <n v="60"/>
    <x v="1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d v="2015-06-10T00:54:07"/>
    <b v="0"/>
    <n v="6"/>
    <b v="0"/>
    <s v="theater/plays"/>
    <n v="4.8666666666666663"/>
    <n v="24.333333333333332"/>
    <x v="1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d v="2016-12-22T22:04:55"/>
    <b v="0"/>
    <n v="15"/>
    <b v="0"/>
    <s v="theater/plays"/>
    <n v="19.736842105263158"/>
    <n v="500"/>
    <x v="1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d v="2014-11-11T13:04:55"/>
    <b v="0"/>
    <n v="0"/>
    <b v="0"/>
    <s v="theater/plays"/>
    <n v="0"/>
    <e v="#DIV/0!"/>
    <x v="1"/>
  </r>
  <r>
    <n v="2859"/>
    <x v="2858"/>
    <s v="A theatre company that will create works to inspire young people and get everyone involved."/>
    <n v="2000"/>
    <n v="35"/>
    <x v="2"/>
    <x v="2"/>
    <s v="AUD"/>
    <n v="1444984904"/>
    <d v="2015-10-16T08:41:44"/>
    <n v="1439800904"/>
    <d v="2015-08-17T08:41:44"/>
    <b v="0"/>
    <n v="1"/>
    <b v="0"/>
    <s v="theater/plays"/>
    <n v="1.7500000000000002"/>
    <n v="35"/>
    <x v="1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d v="2016-04-20T19:12:56"/>
    <b v="0"/>
    <n v="9"/>
    <b v="0"/>
    <s v="theater/plays"/>
    <n v="6.65"/>
    <n v="29.555555555555557"/>
    <x v="1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d v="2015-09-10T14:10:48"/>
    <b v="0"/>
    <n v="3"/>
    <b v="0"/>
    <s v="theater/plays"/>
    <n v="32"/>
    <n v="26.666666666666668"/>
    <x v="1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d v="2014-05-25T18:57:09"/>
    <b v="0"/>
    <n v="3"/>
    <b v="0"/>
    <s v="theater/plays"/>
    <n v="0.43307086614173229"/>
    <n v="18.333333333333332"/>
    <x v="1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d v="2014-07-11T16:12:03"/>
    <b v="0"/>
    <n v="1"/>
    <b v="0"/>
    <s v="theater/plays"/>
    <n v="0.04"/>
    <n v="20"/>
    <x v="1"/>
  </r>
  <r>
    <n v="2864"/>
    <x v="2863"/>
    <s v="Accessible, original theatre for all!"/>
    <n v="2500"/>
    <n v="40"/>
    <x v="2"/>
    <x v="1"/>
    <s v="GBP"/>
    <n v="1437139080"/>
    <d v="2015-07-17T13:18:00"/>
    <n v="1434552207"/>
    <d v="2015-06-17T14:43:27"/>
    <b v="0"/>
    <n v="3"/>
    <b v="0"/>
    <s v="theater/plays"/>
    <n v="1.6"/>
    <n v="13.333333333333334"/>
    <x v="1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d v="2014-11-07T02:44:19"/>
    <b v="0"/>
    <n v="0"/>
    <b v="0"/>
    <s v="theater/plays"/>
    <n v="0"/>
    <e v="#DIV/0!"/>
    <x v="1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d v="2016-09-14T22:55:21"/>
    <b v="0"/>
    <n v="2"/>
    <b v="0"/>
    <s v="theater/plays"/>
    <n v="0.89999999999999991"/>
    <n v="22.5"/>
    <x v="1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d v="2016-06-10T04:41:12"/>
    <b v="0"/>
    <n v="10"/>
    <b v="0"/>
    <s v="theater/plays"/>
    <n v="20.16"/>
    <n v="50.4"/>
    <x v="1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d v="2016-09-05T19:50:54"/>
    <b v="0"/>
    <n v="60"/>
    <b v="0"/>
    <s v="theater/plays"/>
    <n v="42.011733333333332"/>
    <n v="105.02933333333334"/>
    <x v="1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d v="2016-06-19T14:14:41"/>
    <b v="0"/>
    <n v="5"/>
    <b v="0"/>
    <s v="theater/plays"/>
    <n v="0.88500000000000001"/>
    <n v="35.4"/>
    <x v="1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d v="2014-04-17T04:32:45"/>
    <b v="0"/>
    <n v="9"/>
    <b v="0"/>
    <s v="theater/plays"/>
    <n v="15"/>
    <n v="83.333333333333329"/>
    <x v="1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d v="2014-12-01T17:43:33"/>
    <b v="0"/>
    <n v="13"/>
    <b v="0"/>
    <s v="theater/plays"/>
    <n v="4.67"/>
    <n v="35.92307692307692"/>
    <x v="1"/>
  </r>
  <r>
    <n v="2872"/>
    <x v="2871"/>
    <s v="Local Theatre group in Loudoun County, Virginia. Looking for funds to start producing shows!"/>
    <n v="3000"/>
    <n v="0"/>
    <x v="2"/>
    <x v="0"/>
    <s v="USD"/>
    <n v="1434768438"/>
    <d v="2015-06-20T02:47:18"/>
    <n v="1429584438"/>
    <d v="2015-04-21T02:47:18"/>
    <b v="0"/>
    <n v="0"/>
    <b v="0"/>
    <s v="theater/plays"/>
    <n v="0"/>
    <e v="#DIV/0!"/>
    <x v="1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d v="2014-12-29T19:37:11"/>
    <b v="0"/>
    <n v="8"/>
    <b v="0"/>
    <s v="theater/plays"/>
    <n v="38.119999999999997"/>
    <n v="119.125"/>
    <x v="1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d v="2016-12-18T20:16:26"/>
    <b v="0"/>
    <n v="3"/>
    <b v="0"/>
    <s v="theater/plays"/>
    <n v="5.42"/>
    <n v="90.333333333333329"/>
    <x v="1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d v="2016-04-05T03:04:53"/>
    <b v="0"/>
    <n v="3"/>
    <b v="0"/>
    <s v="theater/plays"/>
    <n v="3.4999999999999996E-2"/>
    <n v="2.3333333333333335"/>
    <x v="1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d v="2015-06-16T17:51:19"/>
    <b v="0"/>
    <n v="0"/>
    <b v="0"/>
    <s v="theater/plays"/>
    <n v="0"/>
    <e v="#DIV/0!"/>
    <x v="1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d v="2016-10-29T22:55:24"/>
    <b v="0"/>
    <n v="6"/>
    <b v="0"/>
    <s v="theater/plays"/>
    <n v="10.833333333333334"/>
    <n v="108.33333333333333"/>
    <x v="1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d v="2015-05-04T14:46:35"/>
    <b v="0"/>
    <n v="4"/>
    <b v="0"/>
    <s v="theater/plays"/>
    <n v="2.1"/>
    <n v="15.75"/>
    <x v="1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d v="2015-12-21T17:24:21"/>
    <b v="0"/>
    <n v="1"/>
    <b v="0"/>
    <s v="theater/plays"/>
    <n v="0.2589285714285714"/>
    <n v="29"/>
    <x v="1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d v="2015-07-07T21:44:12"/>
    <b v="0"/>
    <n v="29"/>
    <b v="0"/>
    <s v="theater/plays"/>
    <n v="23.333333333333332"/>
    <n v="96.551724137931032"/>
    <x v="1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d v="2014-10-04T14:20:36"/>
    <b v="0"/>
    <n v="0"/>
    <b v="0"/>
    <s v="theater/plays"/>
    <n v="0"/>
    <e v="#DIV/0!"/>
    <x v="1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d v="2016-04-01T14:18:38"/>
    <b v="0"/>
    <n v="4"/>
    <b v="0"/>
    <s v="theater/plays"/>
    <n v="33.6"/>
    <n v="63"/>
    <x v="1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d v="2016-01-01T21:40:37"/>
    <b v="0"/>
    <n v="5"/>
    <b v="0"/>
    <s v="theater/plays"/>
    <n v="19.079999999999998"/>
    <n v="381.6"/>
    <x v="1"/>
  </r>
  <r>
    <n v="2884"/>
    <x v="2883"/>
    <s v="Come explore the dream world of Jim Morrison, rock singer, mystic, poet, shaman."/>
    <n v="45000"/>
    <n v="185"/>
    <x v="2"/>
    <x v="0"/>
    <s v="USD"/>
    <n v="1417800435"/>
    <d v="2014-12-05T17:27:15"/>
    <n v="1415208435"/>
    <d v="2014-11-05T17:27:15"/>
    <b v="0"/>
    <n v="4"/>
    <b v="0"/>
    <s v="theater/plays"/>
    <n v="0.41111111111111115"/>
    <n v="46.25"/>
    <x v="1"/>
  </r>
  <r>
    <n v="2885"/>
    <x v="2884"/>
    <s v="An historic and proud work of Polish nationalistic literature performed on stage."/>
    <n v="400"/>
    <n v="130"/>
    <x v="2"/>
    <x v="0"/>
    <s v="USD"/>
    <n v="1426294201"/>
    <d v="2015-03-14T00:50:01"/>
    <n v="1423705801"/>
    <d v="2015-02-12T01:50:01"/>
    <b v="0"/>
    <n v="5"/>
    <b v="0"/>
    <s v="theater/plays"/>
    <n v="32.5"/>
    <n v="26"/>
    <x v="1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d v="2015-09-14T15:11:24"/>
    <b v="0"/>
    <n v="1"/>
    <b v="0"/>
    <s v="theater/plays"/>
    <n v="5"/>
    <n v="10"/>
    <x v="1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d v="2014-12-12T10:15:24"/>
    <b v="0"/>
    <n v="1"/>
    <b v="0"/>
    <s v="theater/plays"/>
    <n v="0.16666666666666669"/>
    <n v="5"/>
    <x v="1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d v="2014-10-10T12:50:40"/>
    <b v="0"/>
    <n v="0"/>
    <b v="0"/>
    <s v="theater/plays"/>
    <n v="0"/>
    <e v="#DIV/0!"/>
    <x v="1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d v="2014-07-30T20:43:05"/>
    <b v="0"/>
    <n v="14"/>
    <b v="0"/>
    <s v="theater/plays"/>
    <n v="38.066666666666663"/>
    <n v="81.571428571428569"/>
    <x v="1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d v="2014-07-11T17:49:52"/>
    <b v="0"/>
    <n v="3"/>
    <b v="0"/>
    <s v="theater/plays"/>
    <n v="1.05"/>
    <n v="7"/>
    <x v="1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d v="2016-02-15T21:12:08"/>
    <b v="0"/>
    <n v="10"/>
    <b v="0"/>
    <s v="theater/plays"/>
    <n v="2.73"/>
    <n v="27.3"/>
    <x v="1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d v="2014-08-18T17:08:24"/>
    <b v="0"/>
    <n v="17"/>
    <b v="0"/>
    <s v="theater/plays"/>
    <n v="9.0909090909090917"/>
    <n v="29.411764705882351"/>
    <x v="1"/>
  </r>
  <r>
    <n v="2893"/>
    <x v="2892"/>
    <s v="Fundraising for REDISCOVERING KIA THE PLAY"/>
    <n v="5000"/>
    <n v="25"/>
    <x v="2"/>
    <x v="0"/>
    <s v="USD"/>
    <n v="1420768800"/>
    <d v="2015-01-09T02:00:00"/>
    <n v="1415644395"/>
    <d v="2014-11-10T18:33:15"/>
    <b v="0"/>
    <n v="2"/>
    <b v="0"/>
    <s v="theater/plays"/>
    <n v="0.5"/>
    <n v="12.5"/>
    <x v="1"/>
  </r>
  <r>
    <n v="2894"/>
    <x v="2893"/>
    <s v="This Is A Story About A Woman A Man And A Woman"/>
    <n v="50000"/>
    <n v="0"/>
    <x v="2"/>
    <x v="0"/>
    <s v="USD"/>
    <n v="1428100815"/>
    <d v="2015-04-03T22:40:15"/>
    <n v="1422920415"/>
    <d v="2015-02-02T23:40:15"/>
    <b v="0"/>
    <n v="0"/>
    <b v="0"/>
    <s v="theater/plays"/>
    <n v="0"/>
    <e v="#DIV/0!"/>
    <x v="1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d v="2014-06-21T13:19:52"/>
    <b v="0"/>
    <n v="4"/>
    <b v="0"/>
    <s v="theater/plays"/>
    <n v="4.5999999999999996"/>
    <n v="5.75"/>
    <x v="1"/>
  </r>
  <r>
    <n v="2896"/>
    <x v="2895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d v="2016-11-27T21:48:41"/>
    <b v="0"/>
    <n v="12"/>
    <b v="0"/>
    <s v="theater/plays"/>
    <n v="20.833333333333336"/>
    <n v="52.083333333333336"/>
    <x v="1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d v="2015-09-11T15:30:58"/>
    <b v="0"/>
    <n v="3"/>
    <b v="0"/>
    <s v="theater/plays"/>
    <n v="4.583333333333333"/>
    <n v="183.33333333333334"/>
    <x v="1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d v="2015-10-01T15:57:33"/>
    <b v="0"/>
    <n v="12"/>
    <b v="0"/>
    <s v="theater/plays"/>
    <n v="4.2133333333333338"/>
    <n v="26.333333333333332"/>
    <x v="1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d v="2016-05-25T01:52:38"/>
    <b v="0"/>
    <n v="0"/>
    <b v="0"/>
    <s v="theater/plays"/>
    <n v="0"/>
    <e v="#DIV/0!"/>
    <x v="1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d v="2014-07-10T05:37:12"/>
    <b v="0"/>
    <n v="7"/>
    <b v="0"/>
    <s v="theater/plays"/>
    <n v="61.909090909090914"/>
    <n v="486.42857142857144"/>
    <x v="1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d v="2014-12-09T21:42:19"/>
    <b v="0"/>
    <n v="2"/>
    <b v="0"/>
    <s v="theater/plays"/>
    <n v="0.8"/>
    <n v="3"/>
    <x v="1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d v="2015-07-25T10:33:16"/>
    <b v="0"/>
    <n v="1"/>
    <b v="0"/>
    <s v="theater/plays"/>
    <n v="1.6666666666666666E-2"/>
    <n v="25"/>
    <x v="1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d v="2015-07-11T04:00:18"/>
    <b v="0"/>
    <n v="4"/>
    <b v="0"/>
    <s v="theater/plays"/>
    <n v="0.77999999999999992"/>
    <n v="9.75"/>
    <x v="1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d v="2014-10-28T23:13:51"/>
    <b v="0"/>
    <n v="4"/>
    <b v="0"/>
    <s v="theater/plays"/>
    <n v="5"/>
    <n v="18.75"/>
    <x v="1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d v="2016-08-24T01:21:53"/>
    <b v="0"/>
    <n v="17"/>
    <b v="0"/>
    <s v="theater/plays"/>
    <n v="17.771428571428572"/>
    <n v="36.588235294117645"/>
    <x v="1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d v="2015-07-14T15:34:26"/>
    <b v="0"/>
    <n v="7"/>
    <b v="0"/>
    <s v="theater/plays"/>
    <n v="9.4166666666666661"/>
    <n v="80.714285714285708"/>
    <x v="1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d v="2016-03-15T21:03:57"/>
    <b v="0"/>
    <n v="2"/>
    <b v="0"/>
    <s v="theater/plays"/>
    <n v="0.08"/>
    <n v="1"/>
    <x v="1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d v="2016-05-09T17:33:39"/>
    <b v="0"/>
    <n v="5"/>
    <b v="0"/>
    <s v="theater/plays"/>
    <n v="2.75"/>
    <n v="52.8"/>
    <x v="1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d v="2014-10-17T06:23:21"/>
    <b v="0"/>
    <n v="1"/>
    <b v="0"/>
    <s v="theater/plays"/>
    <n v="1.1111111111111112E-2"/>
    <n v="20"/>
    <x v="1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d v="2015-04-13T20:11:27"/>
    <b v="0"/>
    <n v="1"/>
    <b v="0"/>
    <s v="theater/plays"/>
    <n v="3.3333333333333335E-3"/>
    <n v="1"/>
    <x v="1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d v="2015-05-18T18:27:06"/>
    <b v="0"/>
    <n v="14"/>
    <b v="0"/>
    <s v="theater/plays"/>
    <n v="36.5"/>
    <n v="46.928571428571431"/>
    <x v="1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d v="2015-12-16T03:09:34"/>
    <b v="0"/>
    <n v="26"/>
    <b v="0"/>
    <s v="theater/plays"/>
    <n v="14.058171745152354"/>
    <n v="78.07692307692308"/>
    <x v="1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d v="2014-07-08T22:08:59"/>
    <b v="0"/>
    <n v="2"/>
    <b v="0"/>
    <s v="theater/plays"/>
    <n v="0.02"/>
    <n v="1"/>
    <x v="1"/>
  </r>
  <r>
    <n v="2914"/>
    <x v="2913"/>
    <s v="Hercules must complete four challenges in order to meet the father he never knew"/>
    <n v="25000"/>
    <n v="1"/>
    <x v="2"/>
    <x v="1"/>
    <s v="GBP"/>
    <n v="1426365994"/>
    <d v="2015-03-14T20:46:34"/>
    <n v="1421185594"/>
    <d v="2015-01-13T21:46:34"/>
    <b v="0"/>
    <n v="1"/>
    <b v="0"/>
    <s v="theater/plays"/>
    <n v="4.0000000000000001E-3"/>
    <n v="1"/>
    <x v="1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d v="2016-02-15T09:33:10"/>
    <b v="0"/>
    <n v="3"/>
    <b v="0"/>
    <s v="theater/plays"/>
    <n v="61.1"/>
    <n v="203.66666666666666"/>
    <x v="1"/>
  </r>
  <r>
    <n v="2916"/>
    <x v="2915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d v="2014-04-26T11:26:29"/>
    <b v="0"/>
    <n v="7"/>
    <b v="0"/>
    <s v="theater/plays"/>
    <n v="7.8378378378378386"/>
    <n v="20.714285714285715"/>
    <x v="1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d v="2015-08-29T05:37:27"/>
    <b v="0"/>
    <n v="9"/>
    <b v="0"/>
    <s v="theater/plays"/>
    <n v="21.85"/>
    <n v="48.555555555555557"/>
    <x v="1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d v="2015-10-01T15:06:47"/>
    <b v="0"/>
    <n v="20"/>
    <b v="0"/>
    <s v="theater/plays"/>
    <n v="27.24"/>
    <n v="68.099999999999994"/>
    <x v="1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d v="2014-07-06T14:52:09"/>
    <b v="0"/>
    <n v="6"/>
    <b v="0"/>
    <s v="theater/plays"/>
    <n v="8.5"/>
    <n v="8.5"/>
    <x v="1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d v="2015-02-23T19:01:10"/>
    <b v="0"/>
    <n v="13"/>
    <b v="0"/>
    <s v="theater/plays"/>
    <n v="26.840000000000003"/>
    <n v="51.615384615384613"/>
    <x v="1"/>
  </r>
  <r>
    <n v="2921"/>
    <x v="2920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d v="2014-08-26T21:16:44"/>
    <b v="0"/>
    <n v="3"/>
    <b v="1"/>
    <s v="theater/musical"/>
    <n v="129"/>
    <n v="43"/>
    <x v="1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d v="2015-04-03T20:58:47"/>
    <b v="0"/>
    <n v="6"/>
    <b v="1"/>
    <s v="theater/musical"/>
    <n v="100"/>
    <n v="83.333333333333329"/>
    <x v="1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d v="2015-01-09T03:39:39"/>
    <b v="0"/>
    <n v="10"/>
    <b v="1"/>
    <s v="theater/musical"/>
    <n v="100"/>
    <n v="30"/>
    <x v="1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d v="2015-04-09T13:21:50"/>
    <b v="0"/>
    <n v="147"/>
    <b v="1"/>
    <s v="theater/musical"/>
    <n v="103.2"/>
    <n v="175.51020408163265"/>
    <x v="1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d v="2014-08-12T14:01:08"/>
    <b v="0"/>
    <n v="199"/>
    <b v="1"/>
    <s v="theater/musical"/>
    <n v="102.44597777777777"/>
    <n v="231.66175879396985"/>
    <x v="1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d v="2015-02-09T18:22:59"/>
    <b v="0"/>
    <n v="50"/>
    <b v="1"/>
    <s v="theater/musical"/>
    <n v="125"/>
    <n v="75"/>
    <x v="1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d v="2014-06-16T16:03:49"/>
    <b v="0"/>
    <n v="21"/>
    <b v="1"/>
    <s v="theater/musical"/>
    <n v="130.83333333333334"/>
    <n v="112.14285714285714"/>
    <x v="1"/>
  </r>
  <r>
    <n v="2928"/>
    <x v="2927"/>
    <s v="This is a touring production for schools in the Treasure Valley!"/>
    <n v="1000"/>
    <n v="1000"/>
    <x v="0"/>
    <x v="0"/>
    <s v="USD"/>
    <n v="1457135846"/>
    <d v="2016-03-04T23:57:26"/>
    <n v="1454543846"/>
    <d v="2016-02-03T23:57:26"/>
    <b v="0"/>
    <n v="24"/>
    <b v="1"/>
    <s v="theater/musical"/>
    <n v="100"/>
    <n v="41.666666666666664"/>
    <x v="1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d v="2014-04-25T13:32:38"/>
    <b v="0"/>
    <n v="32"/>
    <b v="1"/>
    <s v="theater/musical"/>
    <n v="102.06937499999999"/>
    <n v="255.17343750000001"/>
    <x v="1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d v="2015-04-07T14:01:04"/>
    <b v="0"/>
    <n v="62"/>
    <b v="1"/>
    <s v="theater/musical"/>
    <n v="100.92000000000002"/>
    <n v="162.7741935483871"/>
    <x v="1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d v="2014-08-21T06:59:23"/>
    <b v="0"/>
    <n v="9"/>
    <b v="1"/>
    <s v="theater/musical"/>
    <n v="106"/>
    <n v="88.333333333333329"/>
    <x v="1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d v="2015-01-21T03:57:17"/>
    <b v="0"/>
    <n v="38"/>
    <b v="1"/>
    <s v="theater/musical"/>
    <n v="105.0967741935484"/>
    <n v="85.736842105263165"/>
    <x v="1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d v="2016-05-05T22:57:33"/>
    <b v="0"/>
    <n v="54"/>
    <b v="1"/>
    <s v="theater/musical"/>
    <n v="102.76"/>
    <n v="47.574074074074076"/>
    <x v="1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d v="2014-05-16T15:16:04"/>
    <b v="0"/>
    <n v="37"/>
    <b v="1"/>
    <s v="theater/musical"/>
    <n v="108"/>
    <n v="72.972972972972968"/>
    <x v="1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d v="2016-07-02T14:00:08"/>
    <b v="0"/>
    <n v="39"/>
    <b v="1"/>
    <s v="theater/musical"/>
    <n v="100.88571428571429"/>
    <n v="90.538461538461533"/>
    <x v="1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d v="2014-09-30T15:37:03"/>
    <b v="0"/>
    <n v="34"/>
    <b v="1"/>
    <s v="theater/musical"/>
    <n v="128"/>
    <n v="37.647058823529413"/>
    <x v="1"/>
  </r>
  <r>
    <n v="2937"/>
    <x v="2936"/>
    <s v="UCAS is a new British musical premiering at the Edinburgh Fringe Festival 2014."/>
    <n v="1500"/>
    <n v="2000"/>
    <x v="0"/>
    <x v="1"/>
    <s v="GBP"/>
    <n v="1405249113"/>
    <d v="2014-07-13T10:58:33"/>
    <n v="1402657113"/>
    <d v="2014-06-13T10:58:33"/>
    <b v="0"/>
    <n v="55"/>
    <b v="1"/>
    <s v="theater/musical"/>
    <n v="133.33333333333331"/>
    <n v="36.363636363636367"/>
    <x v="1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d v="2014-12-31T16:53:34"/>
    <b v="0"/>
    <n v="32"/>
    <b v="1"/>
    <s v="theater/musical"/>
    <n v="101.375"/>
    <n v="126.71875"/>
    <x v="1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d v="2014-07-25T19:25:12"/>
    <b v="0"/>
    <n v="25"/>
    <b v="1"/>
    <s v="theater/musical"/>
    <n v="102.875"/>
    <n v="329.2"/>
    <x v="1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d v="2014-12-09T18:33:38"/>
    <b v="0"/>
    <n v="33"/>
    <b v="1"/>
    <s v="theater/musical"/>
    <n v="107.24000000000001"/>
    <n v="81.242424242424249"/>
    <x v="1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d v="2015-01-30T23:02:35"/>
    <b v="0"/>
    <n v="1"/>
    <b v="0"/>
    <s v="theater/spaces"/>
    <n v="4.0000000000000001E-3"/>
    <n v="1"/>
    <x v="1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d v="2015-11-26T19:17:39"/>
    <b v="0"/>
    <n v="202"/>
    <b v="0"/>
    <s v="theater/spaces"/>
    <n v="20.424999999999997"/>
    <n v="202.22772277227722"/>
    <x v="1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d v="2015-03-14T03:06:20"/>
    <b v="0"/>
    <n v="0"/>
    <b v="0"/>
    <s v="theater/spaces"/>
    <n v="0"/>
    <e v="#DIV/0!"/>
    <x v="1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d v="2015-05-08T21:56:38"/>
    <b v="0"/>
    <n v="1"/>
    <b v="0"/>
    <s v="theater/spaces"/>
    <n v="1"/>
    <n v="100"/>
    <x v="1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d v="2015-04-24T03:21:00"/>
    <b v="0"/>
    <n v="0"/>
    <b v="0"/>
    <s v="theater/spaces"/>
    <n v="0"/>
    <e v="#DIV/0!"/>
    <x v="1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d v="2016-07-16T12:44:52"/>
    <b v="0"/>
    <n v="2"/>
    <b v="0"/>
    <s v="theater/spaces"/>
    <n v="0.1"/>
    <n v="1"/>
    <x v="1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d v="2016-10-06T13:29:27"/>
    <b v="0"/>
    <n v="13"/>
    <b v="0"/>
    <s v="theater/spaces"/>
    <n v="4.2880000000000003"/>
    <n v="82.461538461538467"/>
    <x v="1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d v="2015-04-03T15:34:53"/>
    <b v="0"/>
    <n v="9"/>
    <b v="0"/>
    <s v="theater/spaces"/>
    <n v="4.8000000000000004E-3"/>
    <n v="2.6666666666666665"/>
    <x v="1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d v="2015-10-20T19:45:17"/>
    <b v="0"/>
    <n v="2"/>
    <b v="0"/>
    <s v="theater/spaces"/>
    <n v="2.5"/>
    <n v="12.5"/>
    <x v="1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d v="2015-12-24T08:45:52"/>
    <b v="0"/>
    <n v="0"/>
    <b v="0"/>
    <s v="theater/spaces"/>
    <n v="0"/>
    <e v="#DIV/0!"/>
    <x v="1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d v="2014-08-21T19:16:13"/>
    <b v="0"/>
    <n v="58"/>
    <b v="0"/>
    <s v="theater/spaces"/>
    <n v="2.1919999999999997"/>
    <n v="18.896551724137932"/>
    <x v="1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d v="2016-09-15T16:33:59"/>
    <b v="0"/>
    <n v="8"/>
    <b v="0"/>
    <s v="theater/spaces"/>
    <n v="8.0250000000000004"/>
    <n v="200.625"/>
    <x v="1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d v="2015-09-08T19:00:21"/>
    <b v="0"/>
    <n v="3"/>
    <b v="0"/>
    <s v="theater/spaces"/>
    <n v="0.15125"/>
    <n v="201.66666666666666"/>
    <x v="1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d v="2017-02-24T14:00:03"/>
    <b v="0"/>
    <n v="0"/>
    <b v="0"/>
    <s v="theater/spaces"/>
    <n v="0"/>
    <e v="#DIV/0!"/>
    <x v="1"/>
  </r>
  <r>
    <n v="2955"/>
    <x v="2954"/>
    <s v="Stage Door Theater needs a stage for its current and future productions. Can you help?"/>
    <n v="1200"/>
    <n v="715"/>
    <x v="1"/>
    <x v="0"/>
    <s v="USD"/>
    <n v="1434476849"/>
    <d v="2015-06-16T17:47:29"/>
    <n v="1431884849"/>
    <d v="2015-05-17T17:47:29"/>
    <b v="0"/>
    <n v="11"/>
    <b v="0"/>
    <s v="theater/spaces"/>
    <n v="59.583333333333336"/>
    <n v="65"/>
    <x v="1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d v="2016-04-04T23:00:50"/>
    <b v="0"/>
    <n v="20"/>
    <b v="0"/>
    <s v="theater/spaces"/>
    <n v="16.734177215189874"/>
    <n v="66.099999999999994"/>
    <x v="1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d v="2015-01-27T00:16:12"/>
    <b v="0"/>
    <n v="3"/>
    <b v="0"/>
    <s v="theater/spaces"/>
    <n v="1.8666666666666669"/>
    <n v="93.333333333333329"/>
    <x v="1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d v="2016-03-09T18:41:57"/>
    <b v="0"/>
    <n v="0"/>
    <b v="0"/>
    <s v="theater/spaces"/>
    <n v="0"/>
    <e v="#DIV/0!"/>
    <x v="1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d v="2016-05-08T00:12:05"/>
    <b v="0"/>
    <n v="0"/>
    <b v="0"/>
    <s v="theater/spaces"/>
    <n v="0"/>
    <e v="#DIV/0!"/>
    <x v="1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d v="2014-08-12T18:10:23"/>
    <b v="0"/>
    <n v="0"/>
    <b v="0"/>
    <s v="theater/spaces"/>
    <n v="0"/>
    <e v="#DIV/0!"/>
    <x v="1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d v="2015-02-26T05:05:59"/>
    <b v="0"/>
    <n v="108"/>
    <b v="1"/>
    <s v="theater/plays"/>
    <n v="109.62"/>
    <n v="50.75"/>
    <x v="1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d v="2015-02-01T05:51:46"/>
    <b v="0"/>
    <n v="20"/>
    <b v="1"/>
    <s v="theater/plays"/>
    <n v="121.8"/>
    <n v="60.9"/>
    <x v="1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d v="2015-06-02T11:17:04"/>
    <b v="0"/>
    <n v="98"/>
    <b v="1"/>
    <s v="theater/plays"/>
    <n v="106.85"/>
    <n v="109.03061224489795"/>
    <x v="1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d v="2014-07-07T21:50:19"/>
    <b v="0"/>
    <n v="196"/>
    <b v="1"/>
    <s v="theater/plays"/>
    <n v="100.71379999999999"/>
    <n v="25.692295918367346"/>
    <x v="1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d v="2015-06-07T17:30:33"/>
    <b v="0"/>
    <n v="39"/>
    <b v="1"/>
    <s v="theater/plays"/>
    <n v="109.00000000000001"/>
    <n v="41.92307692307692"/>
    <x v="1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d v="2015-08-17T17:43:32"/>
    <b v="0"/>
    <n v="128"/>
    <b v="1"/>
    <s v="theater/plays"/>
    <n v="113.63000000000001"/>
    <n v="88.7734375"/>
    <x v="1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d v="2015-02-07T04:44:52"/>
    <b v="0"/>
    <n v="71"/>
    <b v="1"/>
    <s v="theater/plays"/>
    <n v="113.92"/>
    <n v="80.225352112676063"/>
    <x v="1"/>
  </r>
  <r>
    <n v="2968"/>
    <x v="2967"/>
    <s v="The Curse of the Babywoman is real â€” and it is coming to FringeNYC this August."/>
    <n v="3500"/>
    <n v="3710"/>
    <x v="0"/>
    <x v="0"/>
    <s v="USD"/>
    <n v="1471406340"/>
    <d v="2016-08-17T03:59:00"/>
    <n v="1470227660"/>
    <d v="2016-08-03T12:34:20"/>
    <b v="0"/>
    <n v="47"/>
    <b v="1"/>
    <s v="theater/plays"/>
    <n v="106"/>
    <n v="78.936170212765958"/>
    <x v="1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d v="2015-04-03T18:52:33"/>
    <b v="0"/>
    <n v="17"/>
    <b v="1"/>
    <s v="theater/plays"/>
    <n v="162.5"/>
    <n v="95.588235294117652"/>
    <x v="1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d v="2014-06-18T16:04:11"/>
    <b v="0"/>
    <n v="91"/>
    <b v="1"/>
    <s v="theater/plays"/>
    <n v="106"/>
    <n v="69.890109890109883"/>
    <x v="1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d v="2014-08-01T15:47:58"/>
    <b v="0"/>
    <n v="43"/>
    <b v="1"/>
    <s v="theater/plays"/>
    <n v="100.15624999999999"/>
    <n v="74.534883720930239"/>
    <x v="1"/>
  </r>
  <r>
    <n v="2972"/>
    <x v="2971"/>
    <s v="A group of artists. A mythical art piece. A harrowing quest. And some margaritas."/>
    <n v="2000"/>
    <n v="2107"/>
    <x v="0"/>
    <x v="0"/>
    <s v="USD"/>
    <n v="1480899600"/>
    <d v="2016-12-05T01:00:00"/>
    <n v="1479609520"/>
    <d v="2016-11-20T02:38:40"/>
    <b v="0"/>
    <n v="17"/>
    <b v="1"/>
    <s v="theater/plays"/>
    <n v="105.35000000000001"/>
    <n v="123.94117647058823"/>
    <x v="1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d v="2015-12-03T19:38:28"/>
    <b v="0"/>
    <n v="33"/>
    <b v="1"/>
    <s v="theater/plays"/>
    <n v="174.8"/>
    <n v="264.84848484848487"/>
    <x v="1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d v="2014-08-29T01:27:51"/>
    <b v="0"/>
    <n v="87"/>
    <b v="1"/>
    <s v="theater/plays"/>
    <n v="102"/>
    <n v="58.620689655172413"/>
    <x v="1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d v="2014-10-29T16:24:46"/>
    <b v="0"/>
    <n v="113"/>
    <b v="1"/>
    <s v="theater/plays"/>
    <n v="100.125"/>
    <n v="70.884955752212392"/>
    <x v="1"/>
  </r>
  <r>
    <n v="2976"/>
    <x v="2975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d v="2016-02-25T17:32:10"/>
    <b v="0"/>
    <n v="14"/>
    <b v="1"/>
    <s v="theater/plays"/>
    <n v="171.42857142857142"/>
    <n v="8.5714285714285712"/>
    <x v="1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d v="2015-01-22T21:08:54"/>
    <b v="0"/>
    <n v="30"/>
    <b v="1"/>
    <s v="theater/plays"/>
    <n v="113.56666666666666"/>
    <n v="113.56666666666666"/>
    <x v="1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d v="2014-10-10T15:22:27"/>
    <b v="0"/>
    <n v="16"/>
    <b v="1"/>
    <s v="theater/plays"/>
    <n v="129.46666666666667"/>
    <n v="60.6875"/>
    <x v="1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d v="2014-12-20T19:47:03"/>
    <b v="0"/>
    <n v="46"/>
    <b v="1"/>
    <s v="theater/plays"/>
    <n v="101.4"/>
    <n v="110.21739130434783"/>
    <x v="1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d v="2015-08-03T21:58:50"/>
    <b v="0"/>
    <n v="24"/>
    <b v="1"/>
    <s v="theater/plays"/>
    <n v="109.16666666666666"/>
    <n v="136.45833333333334"/>
    <x v="1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d v="2015-08-09T13:25:56"/>
    <b v="1"/>
    <n v="97"/>
    <b v="1"/>
    <s v="theater/spaces"/>
    <n v="128.92500000000001"/>
    <n v="53.164948453608247"/>
    <x v="1"/>
  </r>
  <r>
    <n v="2982"/>
    <x v="2981"/>
    <s v="Renovating this historical landmark, into an arts venue and theatre space for the community."/>
    <n v="5000"/>
    <n v="5103"/>
    <x v="0"/>
    <x v="1"/>
    <s v="GBP"/>
    <n v="1455208143"/>
    <d v="2016-02-11T16:29:03"/>
    <n v="1452616143"/>
    <d v="2016-01-12T16:29:03"/>
    <b v="1"/>
    <n v="59"/>
    <b v="1"/>
    <s v="theater/spaces"/>
    <n v="102.06"/>
    <n v="86.491525423728817"/>
    <x v="1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d v="2014-09-12T15:10:36"/>
    <b v="1"/>
    <n v="1095"/>
    <b v="1"/>
    <s v="theater/spaces"/>
    <n v="146.53957758620692"/>
    <n v="155.23827397260274"/>
    <x v="1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d v="2016-07-25T06:41:21"/>
    <b v="1"/>
    <n v="218"/>
    <b v="1"/>
    <s v="theater/spaces"/>
    <n v="100.352"/>
    <n v="115.08256880733946"/>
    <x v="1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d v="2016-10-11T23:22:08"/>
    <b v="0"/>
    <n v="111"/>
    <b v="1"/>
    <s v="theater/spaces"/>
    <n v="121.64999999999999"/>
    <n v="109.5945945945946"/>
    <x v="1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d v="2016-03-02T12:00:06"/>
    <b v="0"/>
    <n v="56"/>
    <b v="1"/>
    <s v="theater/spaces"/>
    <n v="105.5"/>
    <n v="45.214285714285715"/>
    <x v="1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d v="2016-09-14T07:22:31"/>
    <b v="0"/>
    <n v="265"/>
    <b v="1"/>
    <s v="theater/spaces"/>
    <n v="110.4008"/>
    <n v="104.15169811320754"/>
    <x v="1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d v="2016-05-21T08:41:21"/>
    <b v="0"/>
    <n v="28"/>
    <b v="1"/>
    <s v="theater/spaces"/>
    <n v="100"/>
    <n v="35.714285714285715"/>
    <x v="1"/>
  </r>
  <r>
    <n v="2989"/>
    <x v="2988"/>
    <s v="Bring the movies back to Bethel, Maine."/>
    <n v="20000"/>
    <n v="35307"/>
    <x v="0"/>
    <x v="0"/>
    <s v="USD"/>
    <n v="1450673940"/>
    <d v="2015-12-21T04:59:00"/>
    <n v="1448756962"/>
    <d v="2015-11-29T00:29:22"/>
    <b v="0"/>
    <n v="364"/>
    <b v="1"/>
    <s v="theater/spaces"/>
    <n v="176.535"/>
    <n v="96.997252747252745"/>
    <x v="1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d v="2015-12-03T13:47:00"/>
    <b v="0"/>
    <n v="27"/>
    <b v="1"/>
    <s v="theater/spaces"/>
    <n v="100"/>
    <n v="370.37037037037038"/>
    <x v="1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d v="2017-01-05T20:05:30"/>
    <b v="0"/>
    <n v="93"/>
    <b v="1"/>
    <s v="theater/spaces"/>
    <n v="103.29411764705883"/>
    <n v="94.408602150537632"/>
    <x v="1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d v="2016-09-09T18:25:10"/>
    <b v="0"/>
    <n v="64"/>
    <b v="1"/>
    <s v="theater/spaces"/>
    <n v="104.5"/>
    <n v="48.984375"/>
    <x v="1"/>
  </r>
  <r>
    <n v="2993"/>
    <x v="2992"/>
    <s v="Help us build the Kitchen from Hell!"/>
    <n v="1000"/>
    <n v="1003"/>
    <x v="0"/>
    <x v="0"/>
    <s v="USD"/>
    <n v="1455998867"/>
    <d v="2016-02-20T20:07:47"/>
    <n v="1453406867"/>
    <d v="2016-01-21T20:07:47"/>
    <b v="0"/>
    <n v="22"/>
    <b v="1"/>
    <s v="theater/spaces"/>
    <n v="100.29999999999998"/>
    <n v="45.590909090909093"/>
    <x v="1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d v="2014-09-03T11:29:32"/>
    <b v="0"/>
    <n v="59"/>
    <b v="1"/>
    <s v="theater/spaces"/>
    <n v="457.74666666666673"/>
    <n v="23.275254237288134"/>
    <x v="1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d v="2016-12-20T15:57:51"/>
    <b v="0"/>
    <n v="249"/>
    <b v="1"/>
    <s v="theater/spaces"/>
    <n v="104.96000000000001"/>
    <n v="63.2289156626506"/>
    <x v="1"/>
  </r>
  <r>
    <n v="2996"/>
    <x v="2995"/>
    <s v="A permanent home for comedy in Connecticut in the heart of downtown Hartford."/>
    <n v="35000"/>
    <n v="60180"/>
    <x v="0"/>
    <x v="0"/>
    <s v="USD"/>
    <n v="1432677240"/>
    <d v="2015-05-26T21:54:00"/>
    <n v="1427493240"/>
    <d v="2015-03-27T21:54:00"/>
    <b v="0"/>
    <n v="392"/>
    <b v="1"/>
    <s v="theater/spaces"/>
    <n v="171.94285714285715"/>
    <n v="153.5204081632653"/>
    <x v="1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d v="2017-02-09T17:36:33"/>
    <b v="0"/>
    <n v="115"/>
    <b v="1"/>
    <s v="theater/spaces"/>
    <n v="103.73000000000002"/>
    <n v="90.2"/>
    <x v="1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d v="2014-05-19T04:38:49"/>
    <b v="0"/>
    <n v="433"/>
    <b v="1"/>
    <s v="theater/spaces"/>
    <n v="103.029"/>
    <n v="118.97113163972287"/>
    <x v="1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d v="2017-02-14T17:46:00"/>
    <b v="0"/>
    <n v="20"/>
    <b v="1"/>
    <s v="theater/spaces"/>
    <n v="118.88888888888889"/>
    <n v="80.25"/>
    <x v="1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d v="2017-01-17T19:51:10"/>
    <b v="0"/>
    <n v="8"/>
    <b v="1"/>
    <s v="theater/spaces"/>
    <n v="100"/>
    <n v="62.5"/>
    <x v="1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d v="2016-06-13T21:29:42"/>
    <b v="0"/>
    <n v="175"/>
    <b v="1"/>
    <s v="theater/spaces"/>
    <n v="318.69988910451895"/>
    <n v="131.37719999999999"/>
    <x v="1"/>
  </r>
  <r>
    <n v="3002"/>
    <x v="3001"/>
    <s v="Make the workshop/ small stage space at Jimmy's No 43 even better than before!"/>
    <n v="7000"/>
    <n v="7595.43"/>
    <x v="0"/>
    <x v="0"/>
    <s v="USD"/>
    <n v="1356552252"/>
    <d v="2012-12-26T20:04:12"/>
    <n v="1353960252"/>
    <d v="2012-11-26T20:04:12"/>
    <b v="0"/>
    <n v="104"/>
    <b v="1"/>
    <s v="theater/spaces"/>
    <n v="108.50614285714286"/>
    <n v="73.032980769230775"/>
    <x v="1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d v="2016-01-29T20:22:56"/>
    <b v="0"/>
    <n v="17"/>
    <b v="1"/>
    <s v="theater/spaces"/>
    <n v="101.16666666666667"/>
    <n v="178.52941176470588"/>
    <x v="1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d v="2014-10-16T21:08:44"/>
    <b v="0"/>
    <n v="277"/>
    <b v="1"/>
    <s v="theater/spaces"/>
    <n v="112.815"/>
    <n v="162.90974729241879"/>
    <x v="1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d v="2014-09-06T16:11:45"/>
    <b v="0"/>
    <n v="118"/>
    <b v="1"/>
    <s v="theater/spaces"/>
    <n v="120.49622641509434"/>
    <n v="108.24237288135593"/>
    <x v="1"/>
  </r>
  <r>
    <n v="3006"/>
    <x v="3005"/>
    <s v="We're an affordable theatre and rental space that can be molded into anything by anyone."/>
    <n v="8000"/>
    <n v="8620"/>
    <x v="0"/>
    <x v="5"/>
    <s v="CAD"/>
    <n v="1418580591"/>
    <d v="2014-12-14T18:09:51"/>
    <n v="1415988591"/>
    <d v="2014-11-14T18:09:51"/>
    <b v="0"/>
    <n v="97"/>
    <b v="1"/>
    <s v="theater/spaces"/>
    <n v="107.74999999999999"/>
    <n v="88.865979381443296"/>
    <x v="1"/>
  </r>
  <r>
    <n v="3007"/>
    <x v="3006"/>
    <s v="Consuite for 2015 CoreCon.  An adventure into insanity."/>
    <n v="600"/>
    <n v="1080"/>
    <x v="0"/>
    <x v="0"/>
    <s v="USD"/>
    <n v="1429938683"/>
    <d v="2015-04-25T05:11:23"/>
    <n v="1428124283"/>
    <d v="2015-04-04T05:11:23"/>
    <b v="0"/>
    <n v="20"/>
    <b v="1"/>
    <s v="theater/spaces"/>
    <n v="180"/>
    <n v="54"/>
    <x v="1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d v="2015-12-22T05:05:19"/>
    <b v="0"/>
    <n v="26"/>
    <b v="1"/>
    <s v="theater/spaces"/>
    <n v="101.16666666666667"/>
    <n v="116.73076923076923"/>
    <x v="1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d v="2014-10-27T13:40:40"/>
    <b v="0"/>
    <n v="128"/>
    <b v="1"/>
    <s v="theater/spaces"/>
    <n v="119.756"/>
    <n v="233.8984375"/>
    <x v="1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d v="2014-12-23T19:58:39"/>
    <b v="0"/>
    <n v="15"/>
    <b v="1"/>
    <s v="theater/spaces"/>
    <n v="158"/>
    <n v="158"/>
    <x v="1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d v="2015-11-26T11:15:16"/>
    <b v="0"/>
    <n v="25"/>
    <b v="1"/>
    <s v="theater/spaces"/>
    <n v="123.66666666666666"/>
    <n v="14.84"/>
    <x v="1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d v="2015-01-20T16:52:10"/>
    <b v="0"/>
    <n v="55"/>
    <b v="1"/>
    <s v="theater/spaces"/>
    <n v="117.12499999999999"/>
    <n v="85.181818181818187"/>
    <x v="1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d v="2015-05-22T20:04:09"/>
    <b v="0"/>
    <n v="107"/>
    <b v="1"/>
    <s v="theater/spaces"/>
    <n v="156.96"/>
    <n v="146.69158878504672"/>
    <x v="1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d v="2014-10-08T02:58:00"/>
    <b v="0"/>
    <n v="557"/>
    <b v="1"/>
    <s v="theater/spaces"/>
    <n v="113.104"/>
    <n v="50.764811490125673"/>
    <x v="1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d v="2014-05-26T17:27:18"/>
    <b v="0"/>
    <n v="40"/>
    <b v="1"/>
    <s v="theater/spaces"/>
    <n v="103.17647058823529"/>
    <n v="87.7"/>
    <x v="1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d v="2014-05-19T13:09:12"/>
    <b v="0"/>
    <n v="36"/>
    <b v="1"/>
    <s v="theater/spaces"/>
    <n v="102.61176470588236"/>
    <n v="242.27777777777777"/>
    <x v="1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d v="2014-07-21T20:24:03"/>
    <b v="0"/>
    <n v="159"/>
    <b v="1"/>
    <s v="theater/spaces"/>
    <n v="105.84090909090908"/>
    <n v="146.44654088050314"/>
    <x v="1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d v="2015-06-08T07:09:36"/>
    <b v="0"/>
    <n v="41"/>
    <b v="1"/>
    <s v="theater/spaces"/>
    <n v="100.71428571428571"/>
    <n v="103.17073170731707"/>
    <x v="1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d v="2014-04-29T20:00:20"/>
    <b v="0"/>
    <n v="226"/>
    <b v="1"/>
    <s v="theater/spaces"/>
    <n v="121.23333333333332"/>
    <n v="80.464601769911511"/>
    <x v="1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d v="2015-06-15T20:18:53"/>
    <b v="0"/>
    <n v="30"/>
    <b v="1"/>
    <s v="theater/spaces"/>
    <n v="100.57142857142858"/>
    <n v="234.66666666666666"/>
    <x v="1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d v="2016-10-17T14:51:09"/>
    <b v="0"/>
    <n v="103"/>
    <b v="1"/>
    <s v="theater/spaces"/>
    <n v="116.02222222222223"/>
    <n v="50.689320388349515"/>
    <x v="1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d v="2016-07-13T22:53:29"/>
    <b v="0"/>
    <n v="62"/>
    <b v="1"/>
    <s v="theater/spaces"/>
    <n v="100.88"/>
    <n v="162.70967741935485"/>
    <x v="1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d v="2015-04-27T16:13:06"/>
    <b v="0"/>
    <n v="6"/>
    <b v="1"/>
    <s v="theater/spaces"/>
    <n v="103"/>
    <n v="120.16666666666667"/>
    <x v="1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d v="2012-09-06T23:51:15"/>
    <b v="0"/>
    <n v="182"/>
    <b v="1"/>
    <s v="theater/spaces"/>
    <n v="246.42"/>
    <n v="67.697802197802204"/>
    <x v="1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d v="2014-05-02T12:13:33"/>
    <b v="0"/>
    <n v="145"/>
    <b v="1"/>
    <s v="theater/spaces"/>
    <n v="302.2"/>
    <n v="52.103448275862071"/>
    <x v="1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d v="2017-02-17T11:01:32"/>
    <b v="0"/>
    <n v="25"/>
    <b v="1"/>
    <s v="theater/spaces"/>
    <n v="143.33333333333334"/>
    <n v="51.6"/>
    <x v="1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d v="2015-02-18T16:54:11"/>
    <b v="0"/>
    <n v="320"/>
    <b v="1"/>
    <s v="theater/spaces"/>
    <n v="131.44"/>
    <n v="164.3"/>
    <x v="1"/>
  </r>
  <r>
    <n v="3028"/>
    <x v="3027"/>
    <s v="We have a space! Help us fill it with a stage, chairs, gear and audiences' laughter!"/>
    <n v="5000"/>
    <n v="8401"/>
    <x v="0"/>
    <x v="0"/>
    <s v="USD"/>
    <n v="1471242025"/>
    <d v="2016-08-15T06:20:25"/>
    <n v="1468650025"/>
    <d v="2016-07-16T06:20:25"/>
    <b v="0"/>
    <n v="99"/>
    <b v="1"/>
    <s v="theater/spaces"/>
    <n v="168.01999999999998"/>
    <n v="84.858585858585855"/>
    <x v="1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d v="2014-10-20T17:00:47"/>
    <b v="0"/>
    <n v="348"/>
    <b v="1"/>
    <s v="theater/spaces"/>
    <n v="109.67666666666666"/>
    <n v="94.548850574712645"/>
    <x v="1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d v="2015-08-17T17:56:11"/>
    <b v="0"/>
    <n v="41"/>
    <b v="1"/>
    <s v="theater/spaces"/>
    <n v="106.6857142857143"/>
    <n v="45.536585365853661"/>
    <x v="1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d v="2016-08-15T21:10:47"/>
    <b v="0"/>
    <n v="29"/>
    <b v="1"/>
    <s v="theater/spaces"/>
    <n v="100"/>
    <n v="51.724137931034484"/>
    <x v="1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d v="2015-08-12T01:04:19"/>
    <b v="0"/>
    <n v="25"/>
    <b v="1"/>
    <s v="theater/spaces"/>
    <n v="127.2"/>
    <n v="50.88"/>
    <x v="1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d v="2016-07-19T02:38:45"/>
    <b v="0"/>
    <n v="23"/>
    <b v="1"/>
    <s v="theater/spaces"/>
    <n v="146.53333333333333"/>
    <n v="191.13043478260869"/>
    <x v="1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d v="2016-10-01T12:50:55"/>
    <b v="0"/>
    <n v="1260"/>
    <b v="1"/>
    <s v="theater/spaces"/>
    <n v="112.53599999999999"/>
    <n v="89.314285714285717"/>
    <x v="1"/>
  </r>
  <r>
    <n v="3035"/>
    <x v="3034"/>
    <s v="Help create a permanent home for live comedy shows and classes in Downtown RVA."/>
    <n v="25000"/>
    <n v="27196.71"/>
    <x v="0"/>
    <x v="0"/>
    <s v="USD"/>
    <n v="1367674009"/>
    <d v="2013-05-04T13:26:49"/>
    <n v="1365082009"/>
    <d v="2013-04-04T13:26:49"/>
    <b v="0"/>
    <n v="307"/>
    <b v="1"/>
    <s v="theater/spaces"/>
    <n v="108.78684000000001"/>
    <n v="88.588631921824103"/>
    <x v="1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d v="2013-07-11T18:50:44"/>
    <b v="0"/>
    <n v="329"/>
    <b v="1"/>
    <s v="theater/spaces"/>
    <n v="126.732"/>
    <n v="96.300911854103347"/>
    <x v="1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d v="2010-07-19T21:26:13"/>
    <b v="0"/>
    <n v="32"/>
    <b v="1"/>
    <s v="theater/spaces"/>
    <n v="213.20000000000002"/>
    <n v="33.3125"/>
    <x v="1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d v="2016-01-04T06:03:17"/>
    <b v="0"/>
    <n v="27"/>
    <b v="1"/>
    <s v="theater/spaces"/>
    <n v="100.49999999999999"/>
    <n v="37.222222222222221"/>
    <x v="1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d v="2013-12-02T19:03:58"/>
    <b v="0"/>
    <n v="236"/>
    <b v="1"/>
    <s v="theater/spaces"/>
    <n v="108.71389999999998"/>
    <n v="92.130423728813554"/>
    <x v="1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d v="2015-06-22T19:00:21"/>
    <b v="0"/>
    <n v="42"/>
    <b v="1"/>
    <s v="theater/spaces"/>
    <n v="107.5"/>
    <n v="76.785714285714292"/>
    <x v="1"/>
  </r>
  <r>
    <n v="3041"/>
    <x v="3040"/>
    <s v="Privet! Hello! Bon Jour! We are the Arlekin Players Theatre and we need a home."/>
    <n v="8300"/>
    <n v="9170"/>
    <x v="0"/>
    <x v="0"/>
    <s v="USD"/>
    <n v="1453323048"/>
    <d v="2016-01-20T20:50:48"/>
    <n v="1450731048"/>
    <d v="2015-12-21T20:50:48"/>
    <b v="0"/>
    <n v="95"/>
    <b v="1"/>
    <s v="theater/spaces"/>
    <n v="110.48192771084338"/>
    <n v="96.526315789473685"/>
    <x v="1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d v="2015-09-06T16:30:47"/>
    <b v="0"/>
    <n v="37"/>
    <b v="1"/>
    <s v="theater/spaces"/>
    <n v="128"/>
    <n v="51.891891891891895"/>
    <x v="1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d v="2015-03-20T01:41:39"/>
    <b v="0"/>
    <n v="128"/>
    <b v="1"/>
    <s v="theater/spaces"/>
    <n v="110.00666666666667"/>
    <n v="128.9140625"/>
    <x v="1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d v="2016-01-18T17:26:38"/>
    <b v="0"/>
    <n v="156"/>
    <b v="1"/>
    <s v="theater/spaces"/>
    <n v="109.34166666666667"/>
    <n v="84.108974358974365"/>
    <x v="1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d v="2014-07-23T03:44:15"/>
    <b v="0"/>
    <n v="64"/>
    <b v="1"/>
    <s v="theater/spaces"/>
    <n v="132.70650000000001"/>
    <n v="82.941562500000003"/>
    <x v="1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d v="2014-08-11T19:16:26"/>
    <b v="0"/>
    <n v="58"/>
    <b v="1"/>
    <s v="theater/spaces"/>
    <n v="190.84810126582278"/>
    <n v="259.94827586206895"/>
    <x v="1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d v="2016-03-14T23:44:14"/>
    <b v="0"/>
    <n v="20"/>
    <b v="1"/>
    <s v="theater/spaces"/>
    <n v="149"/>
    <n v="37.25"/>
    <x v="1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d v="2014-12-02T21:37:42"/>
    <b v="0"/>
    <n v="47"/>
    <b v="1"/>
    <s v="theater/spaces"/>
    <n v="166.4"/>
    <n v="177.02127659574469"/>
    <x v="1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d v="2015-05-15T00:20:55"/>
    <b v="0"/>
    <n v="54"/>
    <b v="1"/>
    <s v="theater/spaces"/>
    <n v="106.66666666666667"/>
    <n v="74.074074074074076"/>
    <x v="1"/>
  </r>
  <r>
    <n v="3050"/>
    <x v="3049"/>
    <s v="Help fund The Black Pearl Consuite at CoreCon VIII: On Ancient Seas!"/>
    <n v="600"/>
    <n v="636"/>
    <x v="0"/>
    <x v="0"/>
    <s v="USD"/>
    <n v="1462420960"/>
    <d v="2016-05-05T04:02:40"/>
    <n v="1459828960"/>
    <d v="2016-04-05T04:02:40"/>
    <b v="0"/>
    <n v="9"/>
    <b v="1"/>
    <s v="theater/spaces"/>
    <n v="106"/>
    <n v="70.666666666666671"/>
    <x v="1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d v="2017-01-09T09:59:05"/>
    <b v="1"/>
    <n v="35"/>
    <b v="0"/>
    <s v="theater/spaces"/>
    <n v="23.62857142857143"/>
    <n v="23.62857142857143"/>
    <x v="1"/>
  </r>
  <r>
    <n v="3052"/>
    <x v="3051"/>
    <s v="To let the arts continue in Walker Minnesota We need a performing arts space and art gallery"/>
    <n v="50000"/>
    <n v="75"/>
    <x v="2"/>
    <x v="0"/>
    <s v="USD"/>
    <n v="1432828740"/>
    <d v="2015-05-28T15:59:00"/>
    <n v="1430237094"/>
    <d v="2015-04-28T16:04:54"/>
    <b v="0"/>
    <n v="2"/>
    <b v="0"/>
    <s v="theater/spaces"/>
    <n v="0.15"/>
    <n v="37.5"/>
    <x v="1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d v="2014-08-11T18:16:53"/>
    <b v="0"/>
    <n v="3"/>
    <b v="0"/>
    <s v="theater/spaces"/>
    <n v="0.4"/>
    <n v="13.333333333333334"/>
    <x v="1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d v="2015-01-23T19:59:14"/>
    <b v="0"/>
    <n v="0"/>
    <b v="0"/>
    <s v="theater/spaces"/>
    <n v="0"/>
    <e v="#DIV/0!"/>
    <x v="1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d v="2014-11-10T22:59:50"/>
    <b v="0"/>
    <n v="1"/>
    <b v="0"/>
    <s v="theater/spaces"/>
    <n v="5.0000000000000001E-3"/>
    <n v="1"/>
    <x v="1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d v="2014-07-31T15:16:24"/>
    <b v="0"/>
    <n v="0"/>
    <b v="0"/>
    <s v="theater/spaces"/>
    <n v="0"/>
    <e v="#DIV/0!"/>
    <x v="1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d v="2016-03-04T15:36:51"/>
    <b v="0"/>
    <n v="0"/>
    <b v="0"/>
    <s v="theater/spaces"/>
    <n v="0"/>
    <e v="#DIV/0!"/>
    <x v="1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d v="2016-03-31T08:59:00"/>
    <b v="0"/>
    <n v="3"/>
    <b v="0"/>
    <s v="theater/spaces"/>
    <n v="1.6666666666666666E-2"/>
    <n v="1"/>
    <x v="1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d v="2014-07-09T22:27:26"/>
    <b v="0"/>
    <n v="11"/>
    <b v="0"/>
    <s v="theater/spaces"/>
    <n v="3.0066666666666664"/>
    <n v="41"/>
    <x v="1"/>
  </r>
  <r>
    <n v="3060"/>
    <x v="3059"/>
    <s v="Save the historic Roxy theatre in Bremerton WA from being repurposed as office space."/>
    <n v="220000"/>
    <n v="335"/>
    <x v="2"/>
    <x v="0"/>
    <s v="USD"/>
    <n v="1443422134"/>
    <d v="2015-09-28T06:35:34"/>
    <n v="1440830134"/>
    <d v="2015-08-29T06:35:34"/>
    <b v="0"/>
    <n v="6"/>
    <b v="0"/>
    <s v="theater/spaces"/>
    <n v="0.15227272727272728"/>
    <n v="55.833333333333336"/>
    <x v="1"/>
  </r>
  <r>
    <n v="3061"/>
    <x v="3060"/>
    <s v="Save a historic Local theater."/>
    <n v="1000000"/>
    <n v="0"/>
    <x v="2"/>
    <x v="0"/>
    <s v="USD"/>
    <n v="1407955748"/>
    <d v="2014-08-13T18:49:08"/>
    <n v="1405363748"/>
    <d v="2014-07-14T18:49:08"/>
    <b v="0"/>
    <n v="0"/>
    <b v="0"/>
    <s v="theater/spaces"/>
    <n v="0"/>
    <e v="#DIV/0!"/>
    <x v="1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d v="2015-09-01T12:51:32"/>
    <b v="0"/>
    <n v="67"/>
    <b v="0"/>
    <s v="theater/spaces"/>
    <n v="66.84"/>
    <n v="99.761194029850742"/>
    <x v="1"/>
  </r>
  <r>
    <n v="3063"/>
    <x v="3062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d v="2016-09-17T22:08:58"/>
    <b v="0"/>
    <n v="23"/>
    <b v="0"/>
    <s v="theater/spaces"/>
    <n v="19.566666666666666"/>
    <n v="25.521739130434781"/>
    <x v="1"/>
  </r>
  <r>
    <n v="3064"/>
    <x v="3063"/>
    <s v="An epicenter for connection, creation and expression of the community."/>
    <n v="75000"/>
    <n v="8471"/>
    <x v="2"/>
    <x v="0"/>
    <s v="USD"/>
    <n v="1448175540"/>
    <d v="2015-11-22T06:59:00"/>
    <n v="1445483246"/>
    <d v="2015-10-22T03:07:26"/>
    <b v="0"/>
    <n v="72"/>
    <b v="0"/>
    <s v="theater/spaces"/>
    <n v="11.294666666666666"/>
    <n v="117.65277777777777"/>
    <x v="1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d v="2014-07-05T01:19:32"/>
    <b v="0"/>
    <n v="2"/>
    <b v="0"/>
    <s v="theater/spaces"/>
    <n v="0.04"/>
    <n v="5"/>
    <x v="1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d v="2016-06-10T05:28:57"/>
    <b v="0"/>
    <n v="15"/>
    <b v="0"/>
    <s v="theater/spaces"/>
    <n v="11.985714285714286"/>
    <n v="2796.6666666666665"/>
    <x v="1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d v="2015-08-10T22:31:19"/>
    <b v="0"/>
    <n v="1"/>
    <b v="0"/>
    <s v="theater/spaces"/>
    <n v="2.5"/>
    <n v="200"/>
    <x v="1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d v="2015-09-16T16:35:52"/>
    <b v="0"/>
    <n v="2"/>
    <b v="0"/>
    <s v="theater/spaces"/>
    <n v="6.9999999999999993E-2"/>
    <n v="87.5"/>
    <x v="1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d v="2014-11-14T20:00:34"/>
    <b v="0"/>
    <n v="7"/>
    <b v="0"/>
    <s v="theater/spaces"/>
    <n v="14.099999999999998"/>
    <n v="20.142857142857142"/>
    <x v="1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d v="2016-11-16T17:36:09"/>
    <b v="0"/>
    <n v="16"/>
    <b v="0"/>
    <s v="theater/spaces"/>
    <n v="3.34"/>
    <n v="20.875"/>
    <x v="1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d v="2015-04-03T17:34:41"/>
    <b v="0"/>
    <n v="117"/>
    <b v="0"/>
    <s v="theater/spaces"/>
    <n v="59.774999999999999"/>
    <n v="61.307692307692307"/>
    <x v="1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d v="2016-10-15T16:34:22"/>
    <b v="0"/>
    <n v="2"/>
    <b v="0"/>
    <s v="theater/spaces"/>
    <n v="1.6666666666666666E-2"/>
    <n v="1"/>
    <x v="1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d v="2015-04-17T16:25:00"/>
    <b v="0"/>
    <n v="7"/>
    <b v="0"/>
    <s v="theater/spaces"/>
    <n v="2.3035714285714284E-2"/>
    <n v="92.142857142857139"/>
    <x v="1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d v="2016-02-09T13:42:39"/>
    <b v="0"/>
    <n v="3"/>
    <b v="0"/>
    <s v="theater/spaces"/>
    <n v="8.8000000000000009E-2"/>
    <n v="7.333333333333333"/>
    <x v="1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d v="2016-06-30T02:27:20"/>
    <b v="0"/>
    <n v="20"/>
    <b v="0"/>
    <s v="theater/spaces"/>
    <n v="8.64"/>
    <n v="64.8"/>
    <x v="1"/>
  </r>
  <r>
    <n v="3076"/>
    <x v="3075"/>
    <s v="Helping female comedians get in their 10,000 Hours of practice!"/>
    <n v="10000"/>
    <n v="1506"/>
    <x v="2"/>
    <x v="0"/>
    <s v="USD"/>
    <n v="1444405123"/>
    <d v="2015-10-09T15:38:43"/>
    <n v="1439221123"/>
    <d v="2015-08-10T15:38:43"/>
    <b v="0"/>
    <n v="50"/>
    <b v="0"/>
    <s v="theater/spaces"/>
    <n v="15.06"/>
    <n v="30.12"/>
    <x v="1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d v="2017-01-31T22:57:58"/>
    <b v="0"/>
    <n v="2"/>
    <b v="0"/>
    <s v="theater/spaces"/>
    <n v="0.47727272727272729"/>
    <n v="52.5"/>
    <x v="1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d v="2015-01-27T03:19:55"/>
    <b v="0"/>
    <n v="3"/>
    <b v="0"/>
    <s v="theater/spaces"/>
    <n v="0.11833333333333333"/>
    <n v="23.666666666666668"/>
    <x v="1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d v="2015-02-20T17:07:15"/>
    <b v="0"/>
    <n v="27"/>
    <b v="0"/>
    <s v="theater/spaces"/>
    <n v="0.8417399858735245"/>
    <n v="415.77777777777777"/>
    <x v="1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d v="2014-10-28T00:40:44"/>
    <b v="0"/>
    <n v="7"/>
    <b v="0"/>
    <s v="theater/spaces"/>
    <n v="1.8799999999999997E-2"/>
    <n v="53.714285714285715"/>
    <x v="1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d v="2015-08-21T04:21:31"/>
    <b v="0"/>
    <n v="5"/>
    <b v="0"/>
    <s v="theater/spaces"/>
    <n v="0.21029999999999999"/>
    <n v="420.6"/>
    <x v="1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d v="2015-10-16T22:09:06"/>
    <b v="0"/>
    <n v="0"/>
    <b v="0"/>
    <s v="theater/spaces"/>
    <n v="0"/>
    <e v="#DIV/0!"/>
    <x v="1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d v="2014-08-02T13:31:18"/>
    <b v="0"/>
    <n v="3"/>
    <b v="0"/>
    <s v="theater/spaces"/>
    <n v="0.27999999999999997"/>
    <n v="18.666666666666668"/>
    <x v="1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d v="2015-04-06T17:22:11"/>
    <b v="0"/>
    <n v="6"/>
    <b v="0"/>
    <s v="theater/spaces"/>
    <n v="11.57920670115792"/>
    <n v="78.333333333333329"/>
    <x v="1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d v="2015-08-30T21:12:39"/>
    <b v="0"/>
    <n v="9"/>
    <b v="0"/>
    <s v="theater/spaces"/>
    <n v="2.44"/>
    <n v="67.777777777777771"/>
    <x v="1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d v="2015-06-18T16:05:59"/>
    <b v="0"/>
    <n v="3"/>
    <b v="0"/>
    <s v="theater/spaces"/>
    <n v="0.25"/>
    <n v="16.666666666666668"/>
    <x v="1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d v="2016-10-22T03:36:30"/>
    <b v="0"/>
    <n v="2"/>
    <b v="0"/>
    <s v="theater/spaces"/>
    <n v="0.625"/>
    <n v="62.5"/>
    <x v="1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d v="2014-12-08T13:44:07"/>
    <b v="0"/>
    <n v="3"/>
    <b v="0"/>
    <s v="theater/spaces"/>
    <n v="0.19384615384615383"/>
    <n v="42"/>
    <x v="1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d v="2016-06-07T13:01:23"/>
    <b v="0"/>
    <n v="45"/>
    <b v="0"/>
    <s v="theater/spaces"/>
    <n v="23.416"/>
    <n v="130.0888888888889"/>
    <x v="1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d v="2015-03-02T19:39:05"/>
    <b v="0"/>
    <n v="9"/>
    <b v="0"/>
    <s v="theater/spaces"/>
    <n v="5.0808888888888886"/>
    <n v="1270.2222222222222"/>
    <x v="1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d v="2016-07-15T22:45:43"/>
    <b v="0"/>
    <n v="9"/>
    <b v="0"/>
    <s v="theater/spaces"/>
    <n v="15.920000000000002"/>
    <n v="88.444444444444443"/>
    <x v="1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d v="2015-09-08T14:51:52"/>
    <b v="0"/>
    <n v="21"/>
    <b v="0"/>
    <s v="theater/spaces"/>
    <n v="1.1831900000000002"/>
    <n v="56.342380952380957"/>
    <x v="1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d v="2014-05-01T21:49:01"/>
    <b v="0"/>
    <n v="17"/>
    <b v="0"/>
    <s v="theater/spaces"/>
    <n v="22.75"/>
    <n v="53.529411764705884"/>
    <x v="1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d v="2015-07-22T19:05:56"/>
    <b v="0"/>
    <n v="1"/>
    <b v="0"/>
    <s v="theater/spaces"/>
    <n v="2.5000000000000001E-2"/>
    <n v="25"/>
    <x v="1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d v="2016-06-02T00:36:20"/>
    <b v="0"/>
    <n v="1"/>
    <b v="0"/>
    <s v="theater/spaces"/>
    <n v="0.33512064343163539"/>
    <n v="50"/>
    <x v="1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d v="2015-04-20T19:48:46"/>
    <b v="0"/>
    <n v="14"/>
    <b v="0"/>
    <s v="theater/spaces"/>
    <n v="3.9750000000000001"/>
    <n v="56.785714285714285"/>
    <x v="1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d v="2016-09-16T12:05:01"/>
    <b v="0"/>
    <n v="42"/>
    <b v="0"/>
    <s v="theater/spaces"/>
    <n v="17.150000000000002"/>
    <n v="40.833333333333336"/>
    <x v="1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d v="2015-12-21T19:00:49"/>
    <b v="0"/>
    <n v="27"/>
    <b v="0"/>
    <s v="theater/spaces"/>
    <n v="3.6080041046690612"/>
    <n v="65.111111111111114"/>
    <x v="1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d v="2016-01-13T04:33:11"/>
    <b v="0"/>
    <n v="5"/>
    <b v="0"/>
    <s v="theater/spaces"/>
    <n v="13.900000000000002"/>
    <n v="55.6"/>
    <x v="1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d v="2014-09-20T14:56:15"/>
    <b v="0"/>
    <n v="13"/>
    <b v="0"/>
    <s v="theater/spaces"/>
    <n v="15.225"/>
    <n v="140.53846153846155"/>
    <x v="1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d v="2015-06-16T09:12:17"/>
    <b v="0"/>
    <n v="12"/>
    <b v="0"/>
    <s v="theater/spaces"/>
    <n v="12"/>
    <n v="25"/>
    <x v="1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d v="2016-07-04T08:10:18"/>
    <b v="0"/>
    <n v="90"/>
    <b v="0"/>
    <s v="theater/spaces"/>
    <n v="39.112499999999997"/>
    <n v="69.533333333333331"/>
    <x v="1"/>
  </r>
  <r>
    <n v="3103"/>
    <x v="3102"/>
    <s v="Creating a place for local artists to perform, at substantially less cost for them"/>
    <n v="4100"/>
    <n v="11"/>
    <x v="2"/>
    <x v="0"/>
    <s v="USD"/>
    <n v="1434080706"/>
    <d v="2015-06-12T03:45:06"/>
    <n v="1428896706"/>
    <d v="2015-04-13T03:45:06"/>
    <b v="0"/>
    <n v="2"/>
    <b v="0"/>
    <s v="theater/spaces"/>
    <n v="0.26829268292682928"/>
    <n v="5.5"/>
    <x v="1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d v="2015-01-02T21:48:31"/>
    <b v="0"/>
    <n v="5"/>
    <b v="0"/>
    <s v="theater/spaces"/>
    <n v="29.625"/>
    <n v="237"/>
    <x v="1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d v="2014-08-25T17:15:16"/>
    <b v="0"/>
    <n v="31"/>
    <b v="0"/>
    <s v="theater/spaces"/>
    <n v="42.360992301112063"/>
    <n v="79.870967741935488"/>
    <x v="1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d v="2015-08-25T10:17:56"/>
    <b v="0"/>
    <n v="4"/>
    <b v="0"/>
    <s v="theater/spaces"/>
    <n v="4.1000000000000005"/>
    <n v="10.25"/>
    <x v="1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d v="2015-05-04T19:32:31"/>
    <b v="0"/>
    <n v="29"/>
    <b v="0"/>
    <s v="theater/spaces"/>
    <n v="19.762499999999999"/>
    <n v="272.58620689655174"/>
    <x v="1"/>
  </r>
  <r>
    <n v="3108"/>
    <x v="3107"/>
    <s v="We need a permanent home for the theater!"/>
    <n v="50000"/>
    <n v="26"/>
    <x v="2"/>
    <x v="0"/>
    <s v="USD"/>
    <n v="1430234394"/>
    <d v="2015-04-28T15:19:54"/>
    <n v="1425053994"/>
    <d v="2015-02-27T16:19:54"/>
    <b v="0"/>
    <n v="2"/>
    <b v="0"/>
    <s v="theater/spaces"/>
    <n v="5.1999999999999998E-2"/>
    <n v="13"/>
    <x v="1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d v="2014-07-24T03:00:10"/>
    <b v="0"/>
    <n v="114"/>
    <b v="0"/>
    <s v="theater/spaces"/>
    <n v="25.030188679245285"/>
    <n v="58.184210526315788"/>
    <x v="1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d v="2017-01-10T00:45:19"/>
    <b v="0"/>
    <n v="1"/>
    <b v="0"/>
    <s v="theater/spaces"/>
    <n v="0.04"/>
    <n v="10"/>
    <x v="1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d v="2014-09-03T14:17:00"/>
    <b v="0"/>
    <n v="76"/>
    <b v="0"/>
    <s v="theater/spaces"/>
    <n v="26.640000000000004"/>
    <n v="70.10526315789474"/>
    <x v="1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d v="2016-09-02T02:55:34"/>
    <b v="0"/>
    <n v="9"/>
    <b v="0"/>
    <s v="theater/spaces"/>
    <n v="4.7363636363636363"/>
    <n v="57.888888888888886"/>
    <x v="1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d v="2015-03-18T17:33:02"/>
    <b v="0"/>
    <n v="37"/>
    <b v="0"/>
    <s v="theater/spaces"/>
    <n v="4.2435339894712749"/>
    <n v="125.27027027027027"/>
    <x v="1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d v="2014-07-23T15:10:50"/>
    <b v="0"/>
    <n v="0"/>
    <b v="0"/>
    <s v="theater/spaces"/>
    <n v="0"/>
    <e v="#DIV/0!"/>
    <x v="1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d v="2016-05-06T10:43:47"/>
    <b v="0"/>
    <n v="1"/>
    <b v="0"/>
    <s v="theater/spaces"/>
    <n v="3"/>
    <n v="300"/>
    <x v="1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d v="2015-03-18T12:22:05"/>
    <b v="0"/>
    <n v="10"/>
    <b v="0"/>
    <s v="theater/spaces"/>
    <n v="57.333333333333336"/>
    <n v="43"/>
    <x v="1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d v="2016-05-19T08:59:20"/>
    <b v="0"/>
    <n v="1"/>
    <b v="0"/>
    <s v="theater/spaces"/>
    <n v="0.1"/>
    <n v="1"/>
    <x v="1"/>
  </r>
  <r>
    <n v="3118"/>
    <x v="3117"/>
    <s v="a magical place for all kind of people, like a fairytaile in all colours"/>
    <n v="500000"/>
    <n v="1550"/>
    <x v="2"/>
    <x v="11"/>
    <s v="SEK"/>
    <n v="1467473723"/>
    <d v="2016-07-02T15:35:23"/>
    <n v="1465832123"/>
    <d v="2016-06-13T15:35:23"/>
    <b v="0"/>
    <n v="2"/>
    <b v="0"/>
    <s v="theater/spaces"/>
    <n v="0.31"/>
    <n v="775"/>
    <x v="1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d v="2015-02-25T01:05:32"/>
    <b v="0"/>
    <n v="1"/>
    <b v="0"/>
    <s v="theater/spaces"/>
    <n v="0.05"/>
    <n v="5"/>
    <x v="1"/>
  </r>
  <r>
    <n v="3120"/>
    <x v="3119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d v="2016-03-06T22:36:36"/>
    <b v="0"/>
    <n v="10"/>
    <b v="0"/>
    <s v="theater/spaces"/>
    <n v="9.8461538461538465E-3"/>
    <n v="12.8"/>
    <x v="1"/>
  </r>
  <r>
    <n v="3121"/>
    <x v="3120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d v="2014-07-28T16:18:55"/>
    <b v="0"/>
    <n v="1"/>
    <b v="0"/>
    <s v="theater/spaces"/>
    <n v="0.66666666666666674"/>
    <n v="10"/>
    <x v="1"/>
  </r>
  <r>
    <n v="3122"/>
    <x v="3121"/>
    <s v="cancelled until further notice"/>
    <n v="199"/>
    <n v="116"/>
    <x v="1"/>
    <x v="0"/>
    <s v="USD"/>
    <n v="1478733732"/>
    <d v="2016-11-09T23:22:12"/>
    <n v="1478298132"/>
    <d v="2016-11-04T22:22:12"/>
    <b v="0"/>
    <n v="2"/>
    <b v="0"/>
    <s v="theater/spaces"/>
    <n v="58.291457286432156"/>
    <n v="58"/>
    <x v="1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d v="2016-06-09T23:49:58"/>
    <b v="0"/>
    <n v="348"/>
    <b v="0"/>
    <s v="theater/spaces"/>
    <n v="68.153599999999997"/>
    <n v="244.80459770114942"/>
    <x v="1"/>
  </r>
  <r>
    <n v="3124"/>
    <x v="3123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d v="2014-12-04T18:43:21"/>
    <b v="0"/>
    <n v="4"/>
    <b v="0"/>
    <s v="theater/spaces"/>
    <n v="3.2499999999999999E-3"/>
    <n v="6.5"/>
    <x v="1"/>
  </r>
  <r>
    <n v="3125"/>
    <x v="3124"/>
    <s v="N/A"/>
    <n v="1500000"/>
    <n v="0"/>
    <x v="1"/>
    <x v="0"/>
    <s v="USD"/>
    <n v="1452142672"/>
    <d v="2016-01-07T04:57:52"/>
    <n v="1449550672"/>
    <d v="2015-12-08T04:57:52"/>
    <b v="0"/>
    <n v="0"/>
    <b v="0"/>
    <s v="theater/spaces"/>
    <n v="0"/>
    <e v="#DIV/0!"/>
    <x v="1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d v="2016-02-27T00:26:02"/>
    <b v="0"/>
    <n v="17"/>
    <b v="0"/>
    <s v="theater/spaces"/>
    <n v="4.16"/>
    <n v="61.176470588235297"/>
    <x v="1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d v="2015-01-30T20:33:49"/>
    <b v="0"/>
    <n v="0"/>
    <b v="0"/>
    <s v="theater/spaces"/>
    <n v="0"/>
    <e v="#DIV/0!"/>
    <x v="1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d v="2017-02-14T19:49:01"/>
    <b v="0"/>
    <n v="117"/>
    <b v="0"/>
    <s v="theater/plays"/>
    <n v="108.60666666666667"/>
    <n v="139.23931623931625"/>
    <x v="1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d v="2017-03-09T20:13:39"/>
    <b v="0"/>
    <n v="1"/>
    <b v="0"/>
    <s v="theater/plays"/>
    <n v="0.8"/>
    <n v="10"/>
    <x v="1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d v="2017-03-14T15:21:56"/>
    <b v="0"/>
    <n v="4"/>
    <b v="0"/>
    <s v="theater/plays"/>
    <n v="3.75"/>
    <n v="93.75"/>
    <x v="1"/>
  </r>
  <r>
    <n v="3131"/>
    <x v="3130"/>
    <s v="A Staged Reading of &quot;Snake Eyes,&quot; a new play by Alex Rafala"/>
    <n v="4100"/>
    <n v="645"/>
    <x v="3"/>
    <x v="0"/>
    <s v="USD"/>
    <n v="1491656045"/>
    <d v="2017-04-08T12:54:05"/>
    <n v="1489067645"/>
    <d v="2017-03-09T13:54:05"/>
    <b v="0"/>
    <n v="12"/>
    <b v="0"/>
    <s v="theater/plays"/>
    <n v="15.731707317073171"/>
    <n v="53.75"/>
    <x v="1"/>
  </r>
  <r>
    <n v="3132"/>
    <x v="3131"/>
    <s v="Smells Like Money, Drips Like Honey, Taste Like Mocha, Better Run AWAY"/>
    <n v="30000"/>
    <n v="10"/>
    <x v="3"/>
    <x v="0"/>
    <s v="USD"/>
    <n v="1492759460"/>
    <d v="2017-04-21T07:24:20"/>
    <n v="1487579060"/>
    <d v="2017-02-20T08:24:20"/>
    <b v="0"/>
    <n v="1"/>
    <b v="0"/>
    <s v="theater/plays"/>
    <n v="3.3333333333333333E-2"/>
    <n v="10"/>
    <x v="1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d v="2017-02-22T13:33:54"/>
    <b v="0"/>
    <n v="16"/>
    <b v="0"/>
    <s v="theater/plays"/>
    <n v="108"/>
    <n v="33.75"/>
    <x v="1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d v="2017-03-06T17:16:59"/>
    <b v="0"/>
    <n v="12"/>
    <b v="0"/>
    <s v="theater/plays"/>
    <n v="22.5"/>
    <n v="18.75"/>
    <x v="1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d v="2017-03-13T03:38:41"/>
    <b v="0"/>
    <n v="7"/>
    <b v="0"/>
    <s v="theater/plays"/>
    <n v="20.849420849420849"/>
    <n v="23.142857142857142"/>
    <x v="1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d v="2017-02-23T11:05:54"/>
    <b v="0"/>
    <n v="22"/>
    <b v="0"/>
    <s v="theater/plays"/>
    <n v="127.8"/>
    <n v="29.045454545454547"/>
    <x v="1"/>
  </r>
  <r>
    <n v="3137"/>
    <x v="3136"/>
    <s v="Set in 1930s Chinatown, evocative of old world South Jackson Street during the Jazz era."/>
    <n v="1500"/>
    <n v="50"/>
    <x v="3"/>
    <x v="0"/>
    <s v="USD"/>
    <n v="1493838720"/>
    <d v="2017-05-03T19:12:00"/>
    <n v="1489439669"/>
    <d v="2017-03-13T21:14:29"/>
    <b v="0"/>
    <n v="1"/>
    <b v="0"/>
    <s v="theater/plays"/>
    <n v="3.3333333333333335"/>
    <n v="50"/>
    <x v="1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d v="2017-03-15T15:30:07"/>
    <b v="0"/>
    <n v="0"/>
    <b v="0"/>
    <s v="theater/plays"/>
    <n v="0"/>
    <e v="#DIV/0!"/>
    <x v="1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d v="2017-02-19T06:29:20"/>
    <b v="0"/>
    <n v="6"/>
    <b v="0"/>
    <s v="theater/plays"/>
    <n v="5.4"/>
    <n v="450"/>
    <x v="1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d v="2017-03-08T17:15:03"/>
    <b v="0"/>
    <n v="4"/>
    <b v="0"/>
    <s v="theater/plays"/>
    <n v="0.96"/>
    <n v="24"/>
    <x v="1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d v="2017-03-06T18:04:48"/>
    <b v="0"/>
    <n v="8"/>
    <b v="0"/>
    <s v="theater/plays"/>
    <n v="51.6"/>
    <n v="32.25"/>
    <x v="1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d v="2017-02-17T12:18:59"/>
    <b v="0"/>
    <n v="3"/>
    <b v="0"/>
    <s v="theater/plays"/>
    <n v="1.6363636363636365"/>
    <n v="15"/>
    <x v="1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d v="2017-03-14T08:35:56"/>
    <b v="0"/>
    <n v="0"/>
    <b v="0"/>
    <s v="theater/plays"/>
    <n v="0"/>
    <e v="#DIV/0!"/>
    <x v="1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d v="2017-03-02T12:55:07"/>
    <b v="0"/>
    <n v="30"/>
    <b v="0"/>
    <s v="theater/plays"/>
    <n v="75.400000000000006"/>
    <n v="251.33333333333334"/>
    <x v="1"/>
  </r>
  <r>
    <n v="3145"/>
    <x v="3144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d v="2017-01-27T00:58:54"/>
    <b v="0"/>
    <n v="0"/>
    <b v="0"/>
    <s v="theater/plays"/>
    <n v="0"/>
    <e v="#DIV/0!"/>
    <x v="1"/>
  </r>
  <r>
    <n v="3146"/>
    <x v="3145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d v="2017-03-02T16:22:46"/>
    <b v="0"/>
    <n v="12"/>
    <b v="0"/>
    <s v="theater/plays"/>
    <n v="10.5"/>
    <n v="437.5"/>
    <x v="1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d v="2014-09-27T23:15:55"/>
    <b v="1"/>
    <n v="213"/>
    <b v="1"/>
    <s v="theater/plays"/>
    <n v="117.52499999999999"/>
    <n v="110.35211267605634"/>
    <x v="1"/>
  </r>
  <r>
    <n v="3148"/>
    <x v="3147"/>
    <s v="Help fund The Aurora Project, an immersive science fiction epic."/>
    <n v="1800"/>
    <n v="2361"/>
    <x v="0"/>
    <x v="0"/>
    <s v="USD"/>
    <n v="1412136000"/>
    <d v="2014-10-01T04:00:00"/>
    <n v="1410278284"/>
    <d v="2014-09-09T15:58:04"/>
    <b v="1"/>
    <n v="57"/>
    <b v="1"/>
    <s v="theater/plays"/>
    <n v="131.16666666666669"/>
    <n v="41.421052631578945"/>
    <x v="1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d v="2012-11-13T00:25:00"/>
    <b v="1"/>
    <n v="25"/>
    <b v="1"/>
    <s v="theater/plays"/>
    <n v="104"/>
    <n v="52"/>
    <x v="1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d v="2010-10-27T06:20:03"/>
    <b v="1"/>
    <n v="104"/>
    <b v="1"/>
    <s v="theater/plays"/>
    <n v="101"/>
    <n v="33.990384615384613"/>
    <x v="1"/>
  </r>
  <r>
    <n v="3151"/>
    <x v="3150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d v="2014-08-11T20:09:34"/>
    <b v="1"/>
    <n v="34"/>
    <b v="1"/>
    <s v="theater/plays"/>
    <n v="100.4"/>
    <n v="103.35294117647059"/>
    <x v="1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d v="2013-10-03T20:49:27"/>
    <b v="1"/>
    <n v="67"/>
    <b v="1"/>
    <s v="theater/plays"/>
    <n v="105.95454545454545"/>
    <n v="34.791044776119406"/>
    <x v="1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d v="2011-03-31T03:42:17"/>
    <b v="1"/>
    <n v="241"/>
    <b v="1"/>
    <s v="theater/plays"/>
    <n v="335.58333333333337"/>
    <n v="41.773858921161825"/>
    <x v="1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d v="2012-03-02T21:00:58"/>
    <b v="1"/>
    <n v="123"/>
    <b v="1"/>
    <s v="theater/plays"/>
    <n v="112.92857142857142"/>
    <n v="64.268292682926827"/>
    <x v="1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d v="2012-11-20T11:58:45"/>
    <b v="1"/>
    <n v="302"/>
    <b v="1"/>
    <s v="theater/plays"/>
    <n v="188.50460000000001"/>
    <n v="31.209370860927152"/>
    <x v="1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d v="2012-04-27T22:52:24"/>
    <b v="1"/>
    <n v="89"/>
    <b v="1"/>
    <s v="theater/plays"/>
    <n v="101.81818181818181"/>
    <n v="62.921348314606739"/>
    <x v="1"/>
  </r>
  <r>
    <n v="3157"/>
    <x v="3156"/>
    <s v="Four Directors.  Four One Acts.  Four Genres.  For You."/>
    <n v="4000"/>
    <n v="4040"/>
    <x v="0"/>
    <x v="0"/>
    <s v="USD"/>
    <n v="1405746000"/>
    <d v="2014-07-19T05:00:00"/>
    <n v="1404932105"/>
    <d v="2014-07-09T18:55:05"/>
    <b v="1"/>
    <n v="41"/>
    <b v="1"/>
    <s v="theater/plays"/>
    <n v="101"/>
    <n v="98.536585365853654"/>
    <x v="1"/>
  </r>
  <r>
    <n v="3158"/>
    <x v="3157"/>
    <s v="A 40s crime-noir play using nursery rhyme characters."/>
    <n v="5000"/>
    <n v="5700"/>
    <x v="0"/>
    <x v="0"/>
    <s v="USD"/>
    <n v="1374523752"/>
    <d v="2013-07-22T20:09:12"/>
    <n v="1371931752"/>
    <d v="2013-06-22T20:09:12"/>
    <b v="1"/>
    <n v="69"/>
    <b v="1"/>
    <s v="theater/plays"/>
    <n v="113.99999999999999"/>
    <n v="82.608695652173907"/>
    <x v="1"/>
  </r>
  <r>
    <n v="3159"/>
    <x v="3158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d v="2011-12-07T01:36:01"/>
    <b v="1"/>
    <n v="52"/>
    <b v="1"/>
    <s v="theater/plays"/>
    <n v="133.48133333333334"/>
    <n v="38.504230769230773"/>
    <x v="1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d v="2014-07-21T06:21:27"/>
    <b v="1"/>
    <n v="57"/>
    <b v="1"/>
    <s v="theater/plays"/>
    <n v="101.53333333333335"/>
    <n v="80.15789473684211"/>
    <x v="1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d v="2014-09-15T12:52:02"/>
    <b v="1"/>
    <n v="74"/>
    <b v="1"/>
    <s v="theater/plays"/>
    <n v="105.1"/>
    <n v="28.405405405405407"/>
    <x v="1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d v="2014-06-09T16:27:42"/>
    <b v="1"/>
    <n v="63"/>
    <b v="1"/>
    <s v="theater/plays"/>
    <n v="127.15"/>
    <n v="80.730158730158735"/>
    <x v="1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d v="2014-05-16T18:05:25"/>
    <b v="1"/>
    <n v="72"/>
    <b v="1"/>
    <s v="theater/plays"/>
    <n v="111.15384615384616"/>
    <n v="200.69444444444446"/>
    <x v="1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d v="2014-05-07T19:20:15"/>
    <b v="1"/>
    <n v="71"/>
    <b v="1"/>
    <s v="theater/plays"/>
    <n v="106.76"/>
    <n v="37.591549295774648"/>
    <x v="1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d v="2011-04-11T03:49:20"/>
    <b v="1"/>
    <n v="21"/>
    <b v="1"/>
    <s v="theater/plays"/>
    <n v="162.66666666666666"/>
    <n v="58.095238095238095"/>
    <x v="1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d v="2014-10-28T16:35:53"/>
    <b v="1"/>
    <n v="930"/>
    <b v="1"/>
    <s v="theater/plays"/>
    <n v="160.22808571428573"/>
    <n v="60.300892473118282"/>
    <x v="1"/>
  </r>
  <r>
    <n v="3167"/>
    <x v="3166"/>
    <s v="What is destiny? Explore it with us this August at FringeNYC."/>
    <n v="3000"/>
    <n v="3485"/>
    <x v="0"/>
    <x v="0"/>
    <s v="USD"/>
    <n v="1406952781"/>
    <d v="2014-08-02T04:13:01"/>
    <n v="1405743181"/>
    <d v="2014-07-19T04:13:01"/>
    <b v="1"/>
    <n v="55"/>
    <b v="1"/>
    <s v="theater/plays"/>
    <n v="116.16666666666666"/>
    <n v="63.363636363636367"/>
    <x v="1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d v="2014-05-13T02:32:33"/>
    <b v="1"/>
    <n v="61"/>
    <b v="1"/>
    <s v="theater/plays"/>
    <n v="124.2"/>
    <n v="50.901639344262293"/>
    <x v="1"/>
  </r>
  <r>
    <n v="3169"/>
    <x v="3168"/>
    <s v="We're bringing The Window to the Cherry Lane Theater in January 2014."/>
    <n v="8000"/>
    <n v="8241"/>
    <x v="0"/>
    <x v="0"/>
    <s v="USD"/>
    <n v="1386910740"/>
    <d v="2013-12-13T04:59:00"/>
    <n v="1384364561"/>
    <d v="2013-11-13T17:42:41"/>
    <b v="1"/>
    <n v="82"/>
    <b v="1"/>
    <s v="theater/plays"/>
    <n v="103.01249999999999"/>
    <n v="100.5"/>
    <x v="1"/>
  </r>
  <r>
    <n v="3170"/>
    <x v="3169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d v="2014-05-30T01:55:44"/>
    <b v="1"/>
    <n v="71"/>
    <b v="1"/>
    <s v="theater/plays"/>
    <n v="112.25"/>
    <n v="31.619718309859156"/>
    <x v="1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d v="2016-04-06T14:35:58"/>
    <b v="1"/>
    <n v="117"/>
    <b v="1"/>
    <s v="theater/plays"/>
    <n v="108.8142857142857"/>
    <n v="65.102564102564102"/>
    <x v="1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d v="2012-01-15T17:31:08"/>
    <b v="1"/>
    <n v="29"/>
    <b v="1"/>
    <s v="theater/plays"/>
    <n v="114.99999999999999"/>
    <n v="79.310344827586206"/>
    <x v="1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d v="2014-08-27T21:04:52"/>
    <b v="1"/>
    <n v="74"/>
    <b v="1"/>
    <s v="theater/plays"/>
    <n v="103"/>
    <n v="139.18918918918919"/>
    <x v="1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d v="2014-08-11T20:45:08"/>
    <b v="1"/>
    <n v="23"/>
    <b v="1"/>
    <s v="theater/plays"/>
    <n v="101.13333333333334"/>
    <n v="131.91304347826087"/>
    <x v="1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d v="2010-12-19T21:17:07"/>
    <b v="1"/>
    <n v="60"/>
    <b v="1"/>
    <s v="theater/plays"/>
    <n v="109.55999999999999"/>
    <n v="91.3"/>
    <x v="1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d v="2013-07-22T22:20:31"/>
    <b v="1"/>
    <n v="55"/>
    <b v="1"/>
    <s v="theater/plays"/>
    <n v="114.8421052631579"/>
    <n v="39.672727272727272"/>
    <x v="1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d v="2014-05-22T16:00:09"/>
    <b v="1"/>
    <n v="51"/>
    <b v="1"/>
    <s v="theater/plays"/>
    <n v="117.39999999999999"/>
    <n v="57.549019607843135"/>
    <x v="1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d v="2014-06-16T14:31:15"/>
    <b v="1"/>
    <n v="78"/>
    <b v="1"/>
    <s v="theater/plays"/>
    <n v="171.73333333333335"/>
    <n v="33.025641025641029"/>
    <x v="1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d v="2013-04-11T16:51:11"/>
    <b v="1"/>
    <n v="62"/>
    <b v="1"/>
    <s v="theater/plays"/>
    <n v="114.16238095238094"/>
    <n v="77.335806451612896"/>
    <x v="1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d v="2014-05-21T09:54:09"/>
    <b v="1"/>
    <n v="45"/>
    <b v="1"/>
    <s v="theater/plays"/>
    <n v="119.75"/>
    <n v="31.933333333333334"/>
    <x v="1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d v="2014-05-20T07:26:27"/>
    <b v="1"/>
    <n v="15"/>
    <b v="1"/>
    <s v="theater/plays"/>
    <n v="109.00000000000001"/>
    <n v="36.333333333333336"/>
    <x v="1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d v="2011-12-06T22:47:01"/>
    <b v="1"/>
    <n v="151"/>
    <b v="1"/>
    <s v="theater/plays"/>
    <n v="100.88571428571429"/>
    <n v="46.768211920529801"/>
    <x v="1"/>
  </r>
  <r>
    <n v="3183"/>
    <x v="3182"/>
    <s v="Anton Chekhov's The Seagull. An outdoor Amphitheater in Manhattan. Trees. A River. Daybreak."/>
    <n v="2500"/>
    <n v="2725"/>
    <x v="0"/>
    <x v="0"/>
    <s v="USD"/>
    <n v="1377284669"/>
    <d v="2013-08-23T19:04:29"/>
    <n v="1375729469"/>
    <d v="2013-08-05T19:04:29"/>
    <b v="1"/>
    <n v="68"/>
    <b v="1"/>
    <s v="theater/plays"/>
    <n v="109.00000000000001"/>
    <n v="40.073529411764703"/>
    <x v="1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d v="2014-06-01T23:50:31"/>
    <b v="1"/>
    <n v="46"/>
    <b v="1"/>
    <s v="theater/plays"/>
    <n v="107.20930232558139"/>
    <n v="100.21739130434783"/>
    <x v="1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d v="2014-07-09T23:27:21"/>
    <b v="1"/>
    <n v="24"/>
    <b v="1"/>
    <s v="theater/plays"/>
    <n v="100"/>
    <n v="41.666666666666664"/>
    <x v="1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d v="2014-08-17T22:10:38"/>
    <b v="1"/>
    <n v="70"/>
    <b v="1"/>
    <s v="theater/plays"/>
    <n v="102.18750000000001"/>
    <n v="46.714285714285715"/>
    <x v="1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d v="2014-07-15T15:59:33"/>
    <b v="1"/>
    <n v="244"/>
    <b v="1"/>
    <s v="theater/plays"/>
    <n v="116.29333333333334"/>
    <n v="71.491803278688522"/>
    <x v="1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d v="2015-05-20T09:58:22"/>
    <b v="0"/>
    <n v="9"/>
    <b v="0"/>
    <s v="theater/musical"/>
    <n v="65"/>
    <n v="14.444444444444445"/>
    <x v="1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d v="2015-04-24T08:18:52"/>
    <b v="0"/>
    <n v="19"/>
    <b v="0"/>
    <s v="theater/musical"/>
    <n v="12.327272727272726"/>
    <n v="356.84210526315792"/>
    <x v="1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d v="2016-11-09T03:37:55"/>
    <b v="0"/>
    <n v="0"/>
    <b v="0"/>
    <s v="theater/musical"/>
    <n v="0"/>
    <e v="#DIV/0!"/>
    <x v="1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d v="2016-06-17T18:07:49"/>
    <b v="0"/>
    <n v="4"/>
    <b v="0"/>
    <s v="theater/musical"/>
    <n v="4.0266666666666664"/>
    <n v="37.75"/>
    <x v="1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d v="2015-01-14T22:34:19"/>
    <b v="0"/>
    <n v="8"/>
    <b v="0"/>
    <s v="theater/musical"/>
    <n v="1.02"/>
    <n v="12.75"/>
    <x v="1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d v="2015-01-06T23:14:16"/>
    <b v="0"/>
    <n v="24"/>
    <b v="0"/>
    <s v="theater/musical"/>
    <n v="11.74"/>
    <n v="24.458333333333332"/>
    <x v="1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d v="2015-06-27T01:29:58"/>
    <b v="0"/>
    <n v="0"/>
    <b v="0"/>
    <s v="theater/musical"/>
    <n v="0"/>
    <e v="#DIV/0!"/>
    <x v="1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d v="2015-01-13T14:15:42"/>
    <b v="0"/>
    <n v="39"/>
    <b v="0"/>
    <s v="theater/musical"/>
    <n v="59.142857142857139"/>
    <n v="53.07692307692308"/>
    <x v="1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d v="2015-06-02T14:21:15"/>
    <b v="0"/>
    <n v="6"/>
    <b v="0"/>
    <s v="theater/musical"/>
    <n v="0.06"/>
    <n v="300"/>
    <x v="1"/>
  </r>
  <r>
    <n v="3197"/>
    <x v="3196"/>
    <s v="This years most important stage project for young artists in our region. www.ungespor.no"/>
    <n v="10000"/>
    <n v="1145"/>
    <x v="2"/>
    <x v="10"/>
    <s v="NOK"/>
    <n v="1423050618"/>
    <d v="2015-02-04T11:50:18"/>
    <n v="1420458618"/>
    <d v="2015-01-05T11:50:18"/>
    <b v="0"/>
    <n v="4"/>
    <b v="0"/>
    <s v="theater/musical"/>
    <n v="11.450000000000001"/>
    <n v="286.25"/>
    <x v="1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d v="2015-01-09T10:11:17"/>
    <b v="0"/>
    <n v="3"/>
    <b v="0"/>
    <s v="theater/musical"/>
    <n v="0.36666666666666664"/>
    <n v="36.666666666666664"/>
    <x v="1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d v="2014-08-07T18:16:58"/>
    <b v="0"/>
    <n v="53"/>
    <b v="0"/>
    <s v="theater/musical"/>
    <n v="52.16"/>
    <n v="49.20754716981132"/>
    <x v="1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d v="2016-03-31T07:41:41"/>
    <b v="0"/>
    <n v="1"/>
    <b v="0"/>
    <s v="theater/musical"/>
    <n v="2E-3"/>
    <n v="1"/>
    <x v="1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d v="2014-08-10T18:24:37"/>
    <b v="0"/>
    <n v="2"/>
    <b v="0"/>
    <s v="theater/musical"/>
    <n v="1.25"/>
    <n v="12.5"/>
    <x v="1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d v="2015-10-16T20:29:06"/>
    <b v="0"/>
    <n v="25"/>
    <b v="0"/>
    <s v="theater/musical"/>
    <n v="54.52"/>
    <n v="109.04"/>
    <x v="1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d v="2015-08-26T23:43:42"/>
    <b v="0"/>
    <n v="6"/>
    <b v="0"/>
    <s v="theater/musical"/>
    <n v="25"/>
    <n v="41.666666666666664"/>
    <x v="1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d v="2015-06-17T16:27:59"/>
    <b v="0"/>
    <n v="0"/>
    <b v="0"/>
    <s v="theater/musical"/>
    <n v="0"/>
    <e v="#DIV/0!"/>
    <x v="1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d v="2015-04-01T08:59:32"/>
    <b v="0"/>
    <n v="12"/>
    <b v="0"/>
    <s v="theater/musical"/>
    <n v="3.4125000000000001"/>
    <n v="22.75"/>
    <x v="1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d v="2015-08-20T06:37:31"/>
    <b v="0"/>
    <n v="0"/>
    <b v="0"/>
    <s v="theater/musical"/>
    <n v="0"/>
    <e v="#DIV/0!"/>
    <x v="1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d v="2015-02-22T06:40:07"/>
    <b v="0"/>
    <n v="36"/>
    <b v="0"/>
    <s v="theater/musical"/>
    <n v="46.36363636363636"/>
    <n v="70.833333333333329"/>
    <x v="1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d v="2014-07-07T14:31:17"/>
    <b v="1"/>
    <n v="82"/>
    <b v="1"/>
    <s v="theater/plays"/>
    <n v="103.49999999999999"/>
    <n v="63.109756097560975"/>
    <x v="1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d v="2014-05-19T15:17:38"/>
    <b v="1"/>
    <n v="226"/>
    <b v="1"/>
    <s v="theater/plays"/>
    <n v="119.32315789473684"/>
    <n v="50.157964601769912"/>
    <x v="1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d v="2012-04-14T22:28:39"/>
    <b v="1"/>
    <n v="60"/>
    <b v="1"/>
    <s v="theater/plays"/>
    <n v="125.76666666666667"/>
    <n v="62.883333333333333"/>
    <x v="1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d v="2014-07-14T14:04:40"/>
    <b v="1"/>
    <n v="322"/>
    <b v="1"/>
    <s v="theater/plays"/>
    <n v="119.74347826086958"/>
    <n v="85.531055900621112"/>
    <x v="1"/>
  </r>
  <r>
    <n v="3212"/>
    <x v="3211"/>
    <s v="Help us bring our production of Campo Maldito to New York AND San Francisco!"/>
    <n v="4000"/>
    <n v="5050"/>
    <x v="0"/>
    <x v="0"/>
    <s v="USD"/>
    <n v="1407524751"/>
    <d v="2014-08-08T19:05:51"/>
    <n v="1404932751"/>
    <d v="2014-07-09T19:05:51"/>
    <b v="1"/>
    <n v="94"/>
    <b v="1"/>
    <s v="theater/plays"/>
    <n v="126.25"/>
    <n v="53.723404255319146"/>
    <x v="1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d v="2015-06-16T18:19:19"/>
    <b v="1"/>
    <n v="47"/>
    <b v="1"/>
    <s v="theater/plays"/>
    <n v="100.11666666666667"/>
    <n v="127.80851063829788"/>
    <x v="1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d v="2015-11-29T19:01:13"/>
    <b v="1"/>
    <n v="115"/>
    <b v="1"/>
    <s v="theater/plays"/>
    <n v="102.13333333333334"/>
    <n v="106.57391304347826"/>
    <x v="1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d v="2015-08-03T15:57:51"/>
    <b v="1"/>
    <n v="134"/>
    <b v="1"/>
    <s v="theater/plays"/>
    <n v="100.35142857142858"/>
    <n v="262.11194029850748"/>
    <x v="1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d v="2015-06-10T11:06:11"/>
    <b v="1"/>
    <n v="35"/>
    <b v="1"/>
    <s v="theater/plays"/>
    <n v="100.05"/>
    <n v="57.171428571428571"/>
    <x v="1"/>
  </r>
  <r>
    <n v="3217"/>
    <x v="3216"/>
    <s v="Wake Up Call is a comedic play about a group of hotel employees working on Christmas Eve."/>
    <n v="4500"/>
    <n v="5221"/>
    <x v="0"/>
    <x v="0"/>
    <s v="USD"/>
    <n v="1478264784"/>
    <d v="2016-11-04T13:06:24"/>
    <n v="1475672784"/>
    <d v="2016-10-05T13:06:24"/>
    <b v="1"/>
    <n v="104"/>
    <b v="1"/>
    <s v="theater/plays"/>
    <n v="116.02222222222223"/>
    <n v="50.20192307692308"/>
    <x v="1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d v="2014-11-28T00:03:06"/>
    <b v="1"/>
    <n v="184"/>
    <b v="1"/>
    <s v="theater/plays"/>
    <n v="102.1"/>
    <n v="66.586956521739125"/>
    <x v="1"/>
  </r>
  <r>
    <n v="3219"/>
    <x v="3218"/>
    <s v="Eyes Closed is a collaborative play and docudrama about New Yorkers and their dreams."/>
    <n v="20000"/>
    <n v="20022"/>
    <x v="0"/>
    <x v="0"/>
    <s v="USD"/>
    <n v="1427063747"/>
    <d v="2015-03-22T22:35:47"/>
    <n v="1424043347"/>
    <d v="2015-02-15T23:35:47"/>
    <b v="1"/>
    <n v="119"/>
    <b v="1"/>
    <s v="theater/plays"/>
    <n v="100.11000000000001"/>
    <n v="168.25210084033614"/>
    <x v="1"/>
  </r>
  <r>
    <n v="3220"/>
    <x v="3219"/>
    <s v="A sci-fi thriller for the stage opening March 10 in Los Angeles."/>
    <n v="15000"/>
    <n v="15126"/>
    <x v="0"/>
    <x v="0"/>
    <s v="USD"/>
    <n v="1489352400"/>
    <d v="2017-03-12T21:00:00"/>
    <n v="1486411204"/>
    <d v="2017-02-06T20:00:04"/>
    <b v="1"/>
    <n v="59"/>
    <b v="1"/>
    <s v="theater/plays"/>
    <n v="100.84"/>
    <n v="256.37288135593218"/>
    <x v="1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d v="2015-05-31T16:43:23"/>
    <b v="1"/>
    <n v="113"/>
    <b v="1"/>
    <s v="theater/plays"/>
    <n v="103.42499999999998"/>
    <n v="36.610619469026545"/>
    <x v="1"/>
  </r>
  <r>
    <n v="3222"/>
    <x v="3221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d v="2015-09-23T13:58:17"/>
    <b v="1"/>
    <n v="84"/>
    <b v="1"/>
    <s v="theater/plays"/>
    <n v="124.8"/>
    <n v="37.142857142857146"/>
    <x v="1"/>
  </r>
  <r>
    <n v="3223"/>
    <x v="3222"/>
    <s v="Bringing David Lindsay-Abaire's award-winning story of our times to the East Bay."/>
    <n v="3100"/>
    <n v="3395"/>
    <x v="0"/>
    <x v="0"/>
    <s v="USD"/>
    <n v="1440100976"/>
    <d v="2015-08-20T20:02:56"/>
    <n v="1437508976"/>
    <d v="2015-07-21T20:02:56"/>
    <b v="1"/>
    <n v="74"/>
    <b v="1"/>
    <s v="theater/plays"/>
    <n v="109.51612903225806"/>
    <n v="45.878378378378379"/>
    <x v="1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d v="2016-11-23T20:25:13"/>
    <b v="1"/>
    <n v="216"/>
    <b v="1"/>
    <s v="theater/plays"/>
    <n v="102.03333333333333"/>
    <n v="141.71296296296296"/>
    <x v="1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d v="2016-05-13T13:25:38"/>
    <b v="1"/>
    <n v="39"/>
    <b v="1"/>
    <s v="theater/plays"/>
    <n v="102.35000000000001"/>
    <n v="52.487179487179489"/>
    <x v="1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d v="2015-09-30T14:00:12"/>
    <b v="1"/>
    <n v="21"/>
    <b v="1"/>
    <s v="theater/plays"/>
    <n v="104.16666666666667"/>
    <n v="59.523809523809526"/>
    <x v="1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d v="2016-12-18T21:10:36"/>
    <b v="0"/>
    <n v="30"/>
    <b v="1"/>
    <s v="theater/plays"/>
    <n v="125"/>
    <n v="50"/>
    <x v="1"/>
  </r>
  <r>
    <n v="3228"/>
    <x v="3227"/>
    <s v="A Season of Powerful Women. A Season of Defiance."/>
    <n v="7000"/>
    <n v="7164"/>
    <x v="0"/>
    <x v="0"/>
    <s v="USD"/>
    <n v="1450328340"/>
    <d v="2015-12-17T04:59:00"/>
    <n v="1447606884"/>
    <d v="2015-11-15T17:01:24"/>
    <b v="1"/>
    <n v="37"/>
    <b v="1"/>
    <s v="theater/plays"/>
    <n v="102.34285714285714"/>
    <n v="193.62162162162161"/>
    <x v="1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d v="2014-10-21T06:59:58"/>
    <b v="1"/>
    <n v="202"/>
    <b v="1"/>
    <s v="theater/plays"/>
    <n v="107.86500000000001"/>
    <n v="106.79702970297029"/>
    <x v="1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d v="2014-09-16T04:02:06"/>
    <b v="1"/>
    <n v="37"/>
    <b v="1"/>
    <s v="theater/plays"/>
    <n v="109.88461538461539"/>
    <n v="77.21621621621621"/>
    <x v="1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d v="2016-03-17T22:39:07"/>
    <b v="0"/>
    <n v="28"/>
    <b v="1"/>
    <s v="theater/plays"/>
    <n v="161"/>
    <n v="57.5"/>
    <x v="1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d v="2016-04-03T19:31:57"/>
    <b v="1"/>
    <n v="26"/>
    <b v="1"/>
    <s v="theater/plays"/>
    <n v="131.20000000000002"/>
    <n v="50.46153846153846"/>
    <x v="1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d v="2017-01-31T19:19:15"/>
    <b v="0"/>
    <n v="61"/>
    <b v="1"/>
    <s v="theater/plays"/>
    <n v="118.8"/>
    <n v="97.377049180327873"/>
    <x v="1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d v="2016-12-30T18:56:48"/>
    <b v="0"/>
    <n v="115"/>
    <b v="1"/>
    <s v="theater/plays"/>
    <n v="100.39275000000001"/>
    <n v="34.91921739130435"/>
    <x v="1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d v="2016-06-01T08:20:51"/>
    <b v="1"/>
    <n v="181"/>
    <b v="1"/>
    <s v="theater/plays"/>
    <n v="103.20666666666666"/>
    <n v="85.530386740331494"/>
    <x v="1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d v="2016-11-28T22:00:33"/>
    <b v="0"/>
    <n v="110"/>
    <b v="1"/>
    <s v="theater/plays"/>
    <n v="100.6"/>
    <n v="182.90909090909091"/>
    <x v="1"/>
  </r>
  <r>
    <n v="3237"/>
    <x v="3236"/>
    <s v="An annual campaign supporting our intensive for artists 25 and under."/>
    <n v="35000"/>
    <n v="35275.64"/>
    <x v="0"/>
    <x v="0"/>
    <s v="USD"/>
    <n v="1443499140"/>
    <d v="2015-09-29T03:59:00"/>
    <n v="1441452184"/>
    <d v="2015-09-05T11:23:04"/>
    <b v="1"/>
    <n v="269"/>
    <b v="1"/>
    <s v="theater/plays"/>
    <n v="100.78754285714287"/>
    <n v="131.13620817843866"/>
    <x v="1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d v="2015-06-01T12:14:58"/>
    <b v="1"/>
    <n v="79"/>
    <b v="1"/>
    <s v="theater/plays"/>
    <n v="112.32142857142857"/>
    <n v="39.810126582278478"/>
    <x v="1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d v="2015-10-01T02:08:13"/>
    <b v="1"/>
    <n v="104"/>
    <b v="1"/>
    <s v="theater/plays"/>
    <n v="105.91914022517912"/>
    <n v="59.701730769230764"/>
    <x v="1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d v="2017-01-19T16:39:08"/>
    <b v="0"/>
    <n v="34"/>
    <b v="1"/>
    <s v="theater/plays"/>
    <n v="100.56666666666668"/>
    <n v="88.735294117647058"/>
    <x v="1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d v="2014-09-11T07:47:50"/>
    <b v="1"/>
    <n v="167"/>
    <b v="1"/>
    <s v="theater/plays"/>
    <n v="115.30588235294117"/>
    <n v="58.688622754491021"/>
    <x v="1"/>
  </r>
  <r>
    <n v="3242"/>
    <x v="3241"/>
    <s v="First Day Off in a Long Time is a comedy show...            _x000a_About suicide."/>
    <n v="10000"/>
    <n v="12730.42"/>
    <x v="0"/>
    <x v="0"/>
    <s v="USD"/>
    <n v="1411150092"/>
    <d v="2014-09-19T18:08:12"/>
    <n v="1408558092"/>
    <d v="2014-08-20T18:08:12"/>
    <b v="1"/>
    <n v="183"/>
    <b v="1"/>
    <s v="theater/plays"/>
    <n v="127.30419999999999"/>
    <n v="69.56513661202186"/>
    <x v="1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d v="2015-09-15T02:19:22"/>
    <b v="1"/>
    <n v="71"/>
    <b v="1"/>
    <s v="theater/plays"/>
    <n v="102.83750000000001"/>
    <n v="115.87323943661971"/>
    <x v="1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d v="2016-11-01T16:39:42"/>
    <b v="0"/>
    <n v="69"/>
    <b v="1"/>
    <s v="theater/plays"/>
    <n v="102.9375"/>
    <n v="23.869565217391305"/>
    <x v="1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d v="2015-05-11T14:24:18"/>
    <b v="0"/>
    <n v="270"/>
    <b v="1"/>
    <s v="theater/plays"/>
    <n v="104.3047619047619"/>
    <n v="81.125925925925927"/>
    <x v="1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d v="2015-08-14T11:20:00"/>
    <b v="1"/>
    <n v="193"/>
    <b v="1"/>
    <s v="theater/plays"/>
    <n v="111.22000000000001"/>
    <n v="57.626943005181346"/>
    <x v="1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d v="2015-06-12T10:25:12"/>
    <b v="1"/>
    <n v="57"/>
    <b v="1"/>
    <s v="theater/plays"/>
    <n v="105.86"/>
    <n v="46.429824561403507"/>
    <x v="1"/>
  </r>
  <r>
    <n v="3248"/>
    <x v="3247"/>
    <s v="Honest Accomplice Theatre produces theatre for social change."/>
    <n v="12000"/>
    <n v="12095"/>
    <x v="0"/>
    <x v="0"/>
    <s v="USD"/>
    <n v="1428178757"/>
    <d v="2015-04-04T20:19:17"/>
    <n v="1425590357"/>
    <d v="2015-03-05T21:19:17"/>
    <b v="1"/>
    <n v="200"/>
    <b v="1"/>
    <s v="theater/plays"/>
    <n v="100.79166666666666"/>
    <n v="60.475000000000001"/>
    <x v="1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d v="2015-05-21T17:55:14"/>
    <b v="1"/>
    <n v="88"/>
    <b v="1"/>
    <s v="theater/plays"/>
    <n v="104.92727272727274"/>
    <n v="65.579545454545453"/>
    <x v="1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d v="2014-10-06T17:48:44"/>
    <b v="1"/>
    <n v="213"/>
    <b v="1"/>
    <s v="theater/plays"/>
    <n v="101.55199999999999"/>
    <n v="119.1924882629108"/>
    <x v="1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d v="2015-05-22T17:32:46"/>
    <b v="1"/>
    <n v="20"/>
    <b v="1"/>
    <s v="theater/plays"/>
    <n v="110.73333333333333"/>
    <n v="83.05"/>
    <x v="1"/>
  </r>
  <r>
    <n v="3252"/>
    <x v="3251"/>
    <s v="How do we navigate the boundaries between friendship, sexual intimacy and obsessive desire?"/>
    <n v="2250"/>
    <n v="2876"/>
    <x v="0"/>
    <x v="1"/>
    <s v="GBP"/>
    <n v="1473247240"/>
    <d v="2016-09-07T11:20:40"/>
    <n v="1470655240"/>
    <d v="2016-08-08T11:20:40"/>
    <b v="1"/>
    <n v="50"/>
    <b v="1"/>
    <s v="theater/plays"/>
    <n v="127.82222222222221"/>
    <n v="57.52"/>
    <x v="1"/>
  </r>
  <r>
    <n v="3253"/>
    <x v="3252"/>
    <s v="Can you ever truly feel what someone else is feeling?_x000a_Do you want to?"/>
    <n v="20000"/>
    <n v="20365"/>
    <x v="0"/>
    <x v="0"/>
    <s v="USD"/>
    <n v="1473306300"/>
    <d v="2016-09-08T03:45:00"/>
    <n v="1471701028"/>
    <d v="2016-08-20T13:50:28"/>
    <b v="1"/>
    <n v="115"/>
    <b v="1"/>
    <s v="theater/plays"/>
    <n v="101.82500000000002"/>
    <n v="177.08695652173913"/>
    <x v="1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d v="2015-02-24T02:03:29"/>
    <b v="1"/>
    <n v="186"/>
    <b v="1"/>
    <s v="theater/plays"/>
    <n v="101.25769230769231"/>
    <n v="70.771505376344081"/>
    <x v="1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d v="2014-09-07T18:26:15"/>
    <b v="1"/>
    <n v="18"/>
    <b v="1"/>
    <s v="theater/plays"/>
    <n v="175"/>
    <n v="29.166666666666668"/>
    <x v="1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d v="2015-05-20T13:46:17"/>
    <b v="1"/>
    <n v="176"/>
    <b v="1"/>
    <s v="theater/plays"/>
    <n v="128.06"/>
    <n v="72.76136363636364"/>
    <x v="1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d v="2017-01-23T13:25:52"/>
    <b v="0"/>
    <n v="41"/>
    <b v="1"/>
    <s v="theater/plays"/>
    <n v="106.29949999999999"/>
    <n v="51.853414634146333"/>
    <x v="1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d v="2014-12-09T21:17:41"/>
    <b v="1"/>
    <n v="75"/>
    <b v="1"/>
    <s v="theater/plays"/>
    <n v="105.21428571428571"/>
    <n v="98.2"/>
    <x v="1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d v="2016-09-01T18:15:45"/>
    <b v="1"/>
    <n v="97"/>
    <b v="1"/>
    <s v="theater/plays"/>
    <n v="106.16782608695652"/>
    <n v="251.7381443298969"/>
    <x v="1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d v="2015-10-26T16:08:38"/>
    <b v="1"/>
    <n v="73"/>
    <b v="1"/>
    <s v="theater/plays"/>
    <n v="109.24000000000001"/>
    <n v="74.821917808219183"/>
    <x v="1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d v="2015-06-16T17:24:36"/>
    <b v="1"/>
    <n v="49"/>
    <b v="1"/>
    <s v="theater/plays"/>
    <n v="100.45454545454547"/>
    <n v="67.65306122448979"/>
    <x v="1"/>
  </r>
  <r>
    <n v="3262"/>
    <x v="3261"/>
    <s v="A one-woman theatrical exploration of the prison system and its inhabitants."/>
    <n v="12200"/>
    <n v="12571"/>
    <x v="0"/>
    <x v="0"/>
    <s v="USD"/>
    <n v="1419220800"/>
    <d v="2014-12-22T04:00:00"/>
    <n v="1416555262"/>
    <d v="2014-11-21T07:34:22"/>
    <b v="1"/>
    <n v="134"/>
    <b v="1"/>
    <s v="theater/plays"/>
    <n v="103.04098360655738"/>
    <n v="93.81343283582089"/>
    <x v="1"/>
  </r>
  <r>
    <n v="3263"/>
    <x v="3262"/>
    <s v="Shakespeare's bloodiest tragedy, performed and produced exclusively by women."/>
    <n v="2500"/>
    <n v="2804.16"/>
    <x v="0"/>
    <x v="0"/>
    <s v="USD"/>
    <n v="1446238800"/>
    <d v="2015-10-30T21:00:00"/>
    <n v="1444220588"/>
    <d v="2015-10-07T12:23:08"/>
    <b v="1"/>
    <n v="68"/>
    <b v="1"/>
    <s v="theater/plays"/>
    <n v="112.1664"/>
    <n v="41.237647058823526"/>
    <x v="1"/>
  </r>
  <r>
    <n v="3264"/>
    <x v="3263"/>
    <s v="The three part comedic saga of Kapow-i GoGo, who saves the world.  Again.  And again."/>
    <n v="2500"/>
    <n v="2575"/>
    <x v="0"/>
    <x v="0"/>
    <s v="USD"/>
    <n v="1422482400"/>
    <d v="2015-01-28T22:00:00"/>
    <n v="1421089938"/>
    <d v="2015-01-12T19:12:18"/>
    <b v="1"/>
    <n v="49"/>
    <b v="1"/>
    <s v="theater/plays"/>
    <n v="103"/>
    <n v="52.551020408163268"/>
    <x v="1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d v="2015-11-03T17:05:15"/>
    <b v="1"/>
    <n v="63"/>
    <b v="1"/>
    <s v="theater/plays"/>
    <n v="164"/>
    <n v="70.285714285714292"/>
    <x v="1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d v="2015-05-12T12:52:02"/>
    <b v="1"/>
    <n v="163"/>
    <b v="1"/>
    <s v="theater/plays"/>
    <n v="131.28333333333333"/>
    <n v="48.325153374233132"/>
    <x v="1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d v="2015-06-17T18:11:00"/>
    <b v="1"/>
    <n v="288"/>
    <b v="1"/>
    <s v="theater/plays"/>
    <n v="102.1"/>
    <n v="53.177083333333336"/>
    <x v="1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d v="2016-08-08T21:42:08"/>
    <b v="1"/>
    <n v="42"/>
    <b v="1"/>
    <s v="theater/plays"/>
    <n v="128"/>
    <n v="60.952380952380949"/>
    <x v="1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d v="2015-05-13T09:29:57"/>
    <b v="1"/>
    <n v="70"/>
    <b v="1"/>
    <s v="theater/plays"/>
    <n v="101.49999999999999"/>
    <n v="116"/>
    <x v="1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d v="2015-06-12T12:47:45"/>
    <b v="1"/>
    <n v="30"/>
    <b v="1"/>
    <s v="theater/plays"/>
    <n v="101.66666666666666"/>
    <n v="61"/>
    <x v="1"/>
  </r>
  <r>
    <n v="3271"/>
    <x v="3270"/>
    <s v="A razor sharp satire to darken your Christmas."/>
    <n v="1500"/>
    <n v="1950"/>
    <x v="0"/>
    <x v="1"/>
    <s v="GBP"/>
    <n v="1414927775"/>
    <d v="2014-11-02T11:29:35"/>
    <n v="1412332175"/>
    <d v="2014-10-03T10:29:35"/>
    <b v="1"/>
    <n v="51"/>
    <b v="1"/>
    <s v="theater/plays"/>
    <n v="130"/>
    <n v="38.235294117647058"/>
    <x v="1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d v="2015-10-07T12:00:09"/>
    <b v="1"/>
    <n v="145"/>
    <b v="1"/>
    <s v="theater/plays"/>
    <n v="154.43"/>
    <n v="106.50344827586207"/>
    <x v="1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d v="2016-08-29T19:14:02"/>
    <b v="1"/>
    <n v="21"/>
    <b v="1"/>
    <s v="theater/plays"/>
    <n v="107.4"/>
    <n v="204.57142857142858"/>
    <x v="1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d v="2016-01-31T16:54:32"/>
    <b v="1"/>
    <n v="286"/>
    <b v="1"/>
    <s v="theater/plays"/>
    <n v="101.32258064516128"/>
    <n v="54.912587412587413"/>
    <x v="1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d v="2015-01-13T21:07:51"/>
    <b v="1"/>
    <n v="12"/>
    <b v="1"/>
    <s v="theater/plays"/>
    <n v="100.27777777777777"/>
    <n v="150.41666666666666"/>
    <x v="1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d v="2016-02-26T22:47:59"/>
    <b v="1"/>
    <n v="100"/>
    <b v="1"/>
    <s v="theater/plays"/>
    <n v="116.84444444444443"/>
    <n v="52.58"/>
    <x v="1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d v="2014-10-19T16:23:26"/>
    <b v="1"/>
    <n v="100"/>
    <b v="1"/>
    <s v="theater/plays"/>
    <n v="108.60000000000001"/>
    <n v="54.3"/>
    <x v="1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d v="2015-04-30T20:21:43"/>
    <b v="1"/>
    <n v="34"/>
    <b v="1"/>
    <s v="theater/plays"/>
    <n v="103.4"/>
    <n v="76.029411764705884"/>
    <x v="1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d v="2016-03-02T02:27:39"/>
    <b v="0"/>
    <n v="63"/>
    <b v="1"/>
    <s v="theater/plays"/>
    <n v="114.27586206896552"/>
    <n v="105.2063492063492"/>
    <x v="1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d v="2015-04-27T18:09:58"/>
    <b v="0"/>
    <n v="30"/>
    <b v="1"/>
    <s v="theater/plays"/>
    <n v="103"/>
    <n v="68.666666666666671"/>
    <x v="1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d v="2015-08-03T00:28:25"/>
    <b v="0"/>
    <n v="47"/>
    <b v="1"/>
    <s v="theater/plays"/>
    <n v="121.6"/>
    <n v="129.36170212765958"/>
    <x v="1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d v="2016-03-16T04:39:48"/>
    <b v="0"/>
    <n v="237"/>
    <b v="1"/>
    <s v="theater/plays"/>
    <n v="102.6467741935484"/>
    <n v="134.26371308016877"/>
    <x v="1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d v="2016-01-10T17:51:38"/>
    <b v="0"/>
    <n v="47"/>
    <b v="1"/>
    <s v="theater/plays"/>
    <n v="104.75000000000001"/>
    <n v="17.829787234042552"/>
    <x v="1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d v="2016-01-11T21:14:13"/>
    <b v="0"/>
    <n v="15"/>
    <b v="1"/>
    <s v="theater/plays"/>
    <n v="101.6"/>
    <n v="203.2"/>
    <x v="1"/>
  </r>
  <r>
    <n v="3285"/>
    <x v="3284"/>
    <s v="A new play by Matthew Gasda"/>
    <n v="4999"/>
    <n v="5604"/>
    <x v="0"/>
    <x v="0"/>
    <s v="USD"/>
    <n v="1488258000"/>
    <d v="2017-02-28T05:00:00"/>
    <n v="1485556626"/>
    <d v="2017-01-27T22:37:06"/>
    <b v="0"/>
    <n v="81"/>
    <b v="1"/>
    <s v="theater/plays"/>
    <n v="112.10242048409683"/>
    <n v="69.18518518518519"/>
    <x v="1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d v="2016-07-16T20:09:42"/>
    <b v="0"/>
    <n v="122"/>
    <b v="1"/>
    <s v="theater/plays"/>
    <n v="101.76666666666667"/>
    <n v="125.12295081967213"/>
    <x v="1"/>
  </r>
  <r>
    <n v="3287"/>
    <x v="3286"/>
    <s v="An inspirational one-man play about crisis, community, and the search for wholeness."/>
    <n v="2500"/>
    <n v="2500"/>
    <x v="0"/>
    <x v="5"/>
    <s v="CAD"/>
    <n v="1448733628"/>
    <d v="2015-11-28T18:00:28"/>
    <n v="1446573628"/>
    <d v="2015-11-03T18:00:28"/>
    <b v="0"/>
    <n v="34"/>
    <b v="1"/>
    <s v="theater/plays"/>
    <n v="100"/>
    <n v="73.529411764705884"/>
    <x v="1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d v="2016-05-15T18:35:15"/>
    <b v="0"/>
    <n v="207"/>
    <b v="1"/>
    <s v="theater/plays"/>
    <n v="100.26489999999998"/>
    <n v="48.437149758454105"/>
    <x v="1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d v="2017-01-23T08:50:02"/>
    <b v="0"/>
    <n v="25"/>
    <b v="1"/>
    <s v="theater/plays"/>
    <n v="133.04200000000003"/>
    <n v="26.608400000000003"/>
    <x v="1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d v="2017-02-09T12:21:31"/>
    <b v="0"/>
    <n v="72"/>
    <b v="1"/>
    <s v="theater/plays"/>
    <n v="121.2"/>
    <n v="33.666666666666664"/>
    <x v="1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d v="2015-08-16T16:51:40"/>
    <b v="0"/>
    <n v="14"/>
    <b v="1"/>
    <s v="theater/plays"/>
    <n v="113.99999999999999"/>
    <n v="40.714285714285715"/>
    <x v="1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d v="2015-10-05T18:29:08"/>
    <b v="0"/>
    <n v="15"/>
    <b v="1"/>
    <s v="theater/plays"/>
    <n v="286.13861386138615"/>
    <n v="19.266666666666666"/>
    <x v="1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d v="2017-02-02T10:12:32"/>
    <b v="0"/>
    <n v="91"/>
    <b v="1"/>
    <s v="theater/plays"/>
    <n v="170.44444444444446"/>
    <n v="84.285714285714292"/>
    <x v="1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d v="2015-05-17T12:59:14"/>
    <b v="0"/>
    <n v="24"/>
    <b v="1"/>
    <s v="theater/plays"/>
    <n v="118.33333333333333"/>
    <n v="29.583333333333332"/>
    <x v="1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d v="2016-08-27T10:37:09"/>
    <b v="0"/>
    <n v="27"/>
    <b v="1"/>
    <s v="theater/plays"/>
    <n v="102.85857142857142"/>
    <n v="26.667037037037037"/>
    <x v="1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d v="2015-11-01T18:09:32"/>
    <b v="0"/>
    <n v="47"/>
    <b v="1"/>
    <s v="theater/plays"/>
    <n v="144.06666666666666"/>
    <n v="45.978723404255319"/>
    <x v="1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d v="2015-07-08T18:30:56"/>
    <b v="0"/>
    <n v="44"/>
    <b v="1"/>
    <s v="theater/plays"/>
    <n v="100.07272727272726"/>
    <n v="125.09090909090909"/>
    <x v="1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d v="2015-08-23T22:59:28"/>
    <b v="0"/>
    <n v="72"/>
    <b v="1"/>
    <s v="theater/plays"/>
    <n v="101.73"/>
    <n v="141.29166666666666"/>
    <x v="1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d v="2015-09-14T22:01:03"/>
    <b v="0"/>
    <n v="63"/>
    <b v="1"/>
    <s v="theater/plays"/>
    <n v="116.19999999999999"/>
    <n v="55.333333333333336"/>
    <x v="1"/>
  </r>
  <r>
    <n v="3300"/>
    <x v="3299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d v="2015-04-08T17:51:02"/>
    <b v="0"/>
    <n v="88"/>
    <b v="1"/>
    <s v="theater/plays"/>
    <n v="136.16666666666666"/>
    <n v="46.420454545454547"/>
    <x v="1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d v="2016-06-17T17:39:36"/>
    <b v="0"/>
    <n v="70"/>
    <b v="1"/>
    <s v="theater/plays"/>
    <n v="133.46666666666667"/>
    <n v="57.2"/>
    <x v="1"/>
  </r>
  <r>
    <n v="3302"/>
    <x v="3301"/>
    <s v="FilosofÃ­a de los anÃ³nimos"/>
    <n v="8400"/>
    <n v="8685"/>
    <x v="0"/>
    <x v="3"/>
    <s v="EUR"/>
    <n v="1481099176"/>
    <d v="2016-12-07T08:26:16"/>
    <n v="1478507176"/>
    <d v="2016-11-07T08:26:16"/>
    <b v="0"/>
    <n v="50"/>
    <b v="1"/>
    <s v="theater/plays"/>
    <n v="103.39285714285715"/>
    <n v="173.7"/>
    <x v="1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d v="2015-02-21T15:38:04"/>
    <b v="0"/>
    <n v="35"/>
    <b v="1"/>
    <s v="theater/plays"/>
    <n v="115.88888888888889"/>
    <n v="59.6"/>
    <x v="1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d v="2016-11-22T14:59:12"/>
    <b v="0"/>
    <n v="175"/>
    <b v="1"/>
    <s v="theater/plays"/>
    <n v="104.51666666666665"/>
    <n v="89.585714285714289"/>
    <x v="1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d v="2015-07-01T20:32:28"/>
    <b v="0"/>
    <n v="20"/>
    <b v="1"/>
    <s v="theater/plays"/>
    <n v="102.02500000000001"/>
    <n v="204.05"/>
    <x v="1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d v="2016-05-03T05:15:42"/>
    <b v="0"/>
    <n v="54"/>
    <b v="1"/>
    <s v="theater/plays"/>
    <n v="175.33333333333334"/>
    <n v="48.703703703703702"/>
    <x v="1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d v="2016-04-15T01:22:19"/>
    <b v="0"/>
    <n v="20"/>
    <b v="1"/>
    <s v="theater/plays"/>
    <n v="106.67999999999999"/>
    <n v="53.339999999999996"/>
    <x v="1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d v="2016-03-23T21:02:45"/>
    <b v="0"/>
    <n v="57"/>
    <b v="1"/>
    <s v="theater/plays"/>
    <n v="122.28571428571429"/>
    <n v="75.087719298245617"/>
    <x v="1"/>
  </r>
  <r>
    <n v="3309"/>
    <x v="3308"/>
    <s v="Two unlikely friends, a garage, tinned beans &amp; the end of the world."/>
    <n v="350"/>
    <n v="558"/>
    <x v="0"/>
    <x v="1"/>
    <s v="GBP"/>
    <n v="1476632178"/>
    <d v="2016-10-16T15:36:18"/>
    <n v="1473953778"/>
    <d v="2016-09-15T15:36:18"/>
    <b v="0"/>
    <n v="31"/>
    <b v="1"/>
    <s v="theater/plays"/>
    <n v="159.42857142857144"/>
    <n v="18"/>
    <x v="1"/>
  </r>
  <r>
    <n v="3310"/>
    <x v="3309"/>
    <s v="A new play about coming coming home, recovery, and trying to find God in the process."/>
    <n v="6500"/>
    <n v="6505"/>
    <x v="0"/>
    <x v="0"/>
    <s v="USD"/>
    <n v="1444169825"/>
    <d v="2015-10-06T22:17:05"/>
    <n v="1441577825"/>
    <d v="2015-09-06T22:17:05"/>
    <b v="0"/>
    <n v="31"/>
    <b v="1"/>
    <s v="theater/plays"/>
    <n v="100.07692307692308"/>
    <n v="209.83870967741936"/>
    <x v="1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d v="2015-09-17T07:00:10"/>
    <b v="0"/>
    <n v="45"/>
    <b v="1"/>
    <s v="theater/plays"/>
    <n v="109.84"/>
    <n v="61.022222222222226"/>
    <x v="1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d v="2016-10-21T19:25:46"/>
    <b v="0"/>
    <n v="41"/>
    <b v="1"/>
    <s v="theater/plays"/>
    <n v="100.03999999999999"/>
    <n v="61"/>
    <x v="1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d v="2016-01-13T05:51:57"/>
    <b v="0"/>
    <n v="29"/>
    <b v="1"/>
    <s v="theater/plays"/>
    <n v="116.05000000000001"/>
    <n v="80.034482758620683"/>
    <x v="1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d v="2015-04-11T06:25:11"/>
    <b v="0"/>
    <n v="58"/>
    <b v="1"/>
    <s v="theater/plays"/>
    <n v="210.75"/>
    <n v="29.068965517241381"/>
    <x v="1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d v="2016-04-06T07:17:21"/>
    <b v="0"/>
    <n v="89"/>
    <b v="1"/>
    <s v="theater/plays"/>
    <n v="110.00000000000001"/>
    <n v="49.438202247191015"/>
    <x v="1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d v="2014-07-06T20:54:35"/>
    <b v="0"/>
    <n v="125"/>
    <b v="1"/>
    <s v="theater/plays"/>
    <n v="100.08673425918037"/>
    <n v="93.977440000000001"/>
    <x v="1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d v="2016-05-09T00:57:04"/>
    <b v="0"/>
    <n v="18"/>
    <b v="1"/>
    <s v="theater/plays"/>
    <n v="106.19047619047619"/>
    <n v="61.944444444444443"/>
    <x v="1"/>
  </r>
  <r>
    <n v="3318"/>
    <x v="3317"/>
    <s v="Help us strengthen and inspire disability arts in Atlantic Canada"/>
    <n v="2000"/>
    <n v="2512"/>
    <x v="0"/>
    <x v="5"/>
    <s v="CAD"/>
    <n v="1460341800"/>
    <d v="2016-04-11T02:30:00"/>
    <n v="1456902893"/>
    <d v="2016-03-02T07:14:53"/>
    <b v="0"/>
    <n v="32"/>
    <b v="1"/>
    <s v="theater/plays"/>
    <n v="125.6"/>
    <n v="78.5"/>
    <x v="1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d v="2014-12-17T14:03:06"/>
    <b v="0"/>
    <n v="16"/>
    <b v="1"/>
    <s v="theater/plays"/>
    <n v="108"/>
    <n v="33.75"/>
    <x v="1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d v="2016-05-23T01:05:57"/>
    <b v="0"/>
    <n v="38"/>
    <b v="1"/>
    <s v="theater/plays"/>
    <n v="101"/>
    <n v="66.44736842105263"/>
    <x v="1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d v="2014-10-02T02:24:25"/>
    <b v="0"/>
    <n v="15"/>
    <b v="1"/>
    <s v="theater/plays"/>
    <n v="107.4"/>
    <n v="35.799999999999997"/>
    <x v="1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d v="2016-05-31T00:14:56"/>
    <b v="0"/>
    <n v="23"/>
    <b v="1"/>
    <s v="theater/plays"/>
    <n v="101.51515151515152"/>
    <n v="145.65217391304347"/>
    <x v="1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d v="2016-08-26T08:46:48"/>
    <b v="0"/>
    <n v="49"/>
    <b v="1"/>
    <s v="theater/plays"/>
    <n v="125.89999999999999"/>
    <n v="25.693877551020407"/>
    <x v="1"/>
  </r>
  <r>
    <n v="3324"/>
    <x v="3323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d v="2016-05-22T13:59:50"/>
    <b v="0"/>
    <n v="10"/>
    <b v="1"/>
    <s v="theater/plays"/>
    <n v="101.66666666666666"/>
    <n v="152.5"/>
    <x v="1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d v="2015-03-01T18:51:17"/>
    <b v="0"/>
    <n v="15"/>
    <b v="1"/>
    <s v="theater/plays"/>
    <n v="112.5"/>
    <n v="30"/>
    <x v="1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d v="2015-02-06T17:08:25"/>
    <b v="0"/>
    <n v="57"/>
    <b v="1"/>
    <s v="theater/plays"/>
    <n v="101.375"/>
    <n v="142.28070175438597"/>
    <x v="1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d v="2016-04-08T08:59:26"/>
    <b v="0"/>
    <n v="33"/>
    <b v="1"/>
    <s v="theater/plays"/>
    <n v="101.25"/>
    <n v="24.545454545454547"/>
    <x v="1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d v="2014-07-02T13:48:03"/>
    <b v="0"/>
    <n v="9"/>
    <b v="1"/>
    <s v="theater/plays"/>
    <n v="146.38888888888889"/>
    <n v="292.77777777777777"/>
    <x v="1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d v="2014-07-17T07:45:08"/>
    <b v="0"/>
    <n v="26"/>
    <b v="1"/>
    <s v="theater/plays"/>
    <n v="116.8"/>
    <n v="44.92307692307692"/>
    <x v="1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d v="2015-03-02T21:17:48"/>
    <b v="0"/>
    <n v="69"/>
    <b v="1"/>
    <s v="theater/plays"/>
    <n v="106.26666666666667"/>
    <n v="23.10144927536232"/>
    <x v="1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d v="2015-09-01T16:44:46"/>
    <b v="0"/>
    <n v="65"/>
    <b v="1"/>
    <s v="theater/plays"/>
    <n v="104.52"/>
    <n v="80.400000000000006"/>
    <x v="1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d v="2014-06-19T20:38:50"/>
    <b v="0"/>
    <n v="83"/>
    <b v="1"/>
    <s v="theater/plays"/>
    <n v="100"/>
    <n v="72.289156626506028"/>
    <x v="1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d v="2015-05-24T16:14:40"/>
    <b v="0"/>
    <n v="111"/>
    <b v="1"/>
    <s v="theater/plays"/>
    <n v="104.57142857142858"/>
    <n v="32.972972972972975"/>
    <x v="1"/>
  </r>
  <r>
    <n v="3334"/>
    <x v="3333"/>
    <s v="The Saltbox Theatre Collective is a brand new not-for-profit theatre company in Illinois."/>
    <n v="3871"/>
    <n v="5366"/>
    <x v="0"/>
    <x v="0"/>
    <s v="USD"/>
    <n v="1438259422"/>
    <d v="2015-07-30T12:30:22"/>
    <n v="1435667422"/>
    <d v="2015-06-30T12:30:22"/>
    <b v="0"/>
    <n v="46"/>
    <b v="1"/>
    <s v="theater/plays"/>
    <n v="138.62051149573753"/>
    <n v="116.65217391304348"/>
    <x v="1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d v="2014-07-07T16:10:46"/>
    <b v="0"/>
    <n v="63"/>
    <b v="1"/>
    <s v="theater/plays"/>
    <n v="100.32000000000001"/>
    <n v="79.61904761904762"/>
    <x v="1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d v="2016-03-08T09:34:06"/>
    <b v="0"/>
    <n v="9"/>
    <b v="1"/>
    <s v="theater/plays"/>
    <n v="100"/>
    <n v="27.777777777777779"/>
    <x v="1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d v="2014-09-19T06:46:07"/>
    <b v="0"/>
    <n v="34"/>
    <b v="1"/>
    <s v="theater/plays"/>
    <n v="110.2"/>
    <n v="81.029411764705884"/>
    <x v="1"/>
  </r>
  <r>
    <n v="3338"/>
    <x v="3337"/>
    <s v="Join Estelle Parsons in support of Theater That Looks and Sounds Like America"/>
    <n v="15000"/>
    <n v="15327"/>
    <x v="0"/>
    <x v="0"/>
    <s v="USD"/>
    <n v="1487944080"/>
    <d v="2017-02-24T13:48:00"/>
    <n v="1486129680"/>
    <d v="2017-02-03T13:48:00"/>
    <b v="0"/>
    <n v="112"/>
    <b v="1"/>
    <s v="theater/plays"/>
    <n v="102.18"/>
    <n v="136.84821428571428"/>
    <x v="1"/>
  </r>
  <r>
    <n v="3339"/>
    <x v="3338"/>
    <s v="FPLA presents FRIENDS IN TRANSIENT PLACES by Jonathan Caren: a magical story of modern life."/>
    <n v="8000"/>
    <n v="8348"/>
    <x v="0"/>
    <x v="0"/>
    <s v="USD"/>
    <n v="1469721518"/>
    <d v="2016-07-28T15:58:38"/>
    <n v="1467129518"/>
    <d v="2016-06-28T15:58:38"/>
    <b v="0"/>
    <n v="47"/>
    <b v="1"/>
    <s v="theater/plays"/>
    <n v="104.35000000000001"/>
    <n v="177.61702127659575"/>
    <x v="1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d v="2016-11-11T23:22:34"/>
    <b v="0"/>
    <n v="38"/>
    <b v="1"/>
    <s v="theater/plays"/>
    <n v="138.16666666666666"/>
    <n v="109.07894736842105"/>
    <x v="1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d v="2016-05-20T19:10:21"/>
    <b v="0"/>
    <n v="28"/>
    <b v="1"/>
    <s v="theater/plays"/>
    <n v="100"/>
    <n v="119.64285714285714"/>
    <x v="1"/>
  </r>
  <r>
    <n v="3342"/>
    <x v="3341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d v="2015-02-27T07:06:50"/>
    <b v="0"/>
    <n v="78"/>
    <b v="1"/>
    <s v="theater/plays"/>
    <n v="101.66666666666666"/>
    <n v="78.205128205128204"/>
    <x v="1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d v="2016-03-23T21:59:44"/>
    <b v="0"/>
    <n v="23"/>
    <b v="1"/>
    <s v="theater/plays"/>
    <n v="171.42857142857142"/>
    <n v="52.173913043478258"/>
    <x v="1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d v="2014-07-31T04:48:13"/>
    <b v="0"/>
    <n v="40"/>
    <b v="1"/>
    <s v="theater/plays"/>
    <n v="101.44444444444444"/>
    <n v="114.125"/>
    <x v="1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d v="2015-02-18T02:32:48"/>
    <b v="0"/>
    <n v="13"/>
    <b v="1"/>
    <s v="theater/plays"/>
    <n v="130"/>
    <n v="50"/>
    <x v="1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d v="2015-02-19T00:35:10"/>
    <b v="0"/>
    <n v="18"/>
    <b v="1"/>
    <s v="theater/plays"/>
    <n v="110.00000000000001"/>
    <n v="91.666666666666671"/>
    <x v="1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d v="2016-04-24T13:14:14"/>
    <b v="0"/>
    <n v="22"/>
    <b v="1"/>
    <s v="theater/plays"/>
    <n v="119.44999999999999"/>
    <n v="108.59090909090909"/>
    <x v="1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d v="2016-04-06T13:24:40"/>
    <b v="0"/>
    <n v="79"/>
    <b v="1"/>
    <s v="theater/plays"/>
    <n v="100.2909090909091"/>
    <n v="69.822784810126578"/>
    <x v="1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d v="2016-05-23T02:39:32"/>
    <b v="0"/>
    <n v="14"/>
    <b v="1"/>
    <s v="theater/plays"/>
    <n v="153.4"/>
    <n v="109.57142857142857"/>
    <x v="1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d v="2015-10-25T16:50:11"/>
    <b v="0"/>
    <n v="51"/>
    <b v="1"/>
    <s v="theater/plays"/>
    <n v="104.42857142857143"/>
    <n v="71.666666666666671"/>
    <x v="1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d v="2014-06-16T09:29:25"/>
    <b v="0"/>
    <n v="54"/>
    <b v="1"/>
    <s v="theater/plays"/>
    <n v="101.1"/>
    <n v="93.611111111111114"/>
    <x v="1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d v="2016-05-05T23:49:38"/>
    <b v="0"/>
    <n v="70"/>
    <b v="1"/>
    <s v="theater/plays"/>
    <n v="107.52"/>
    <n v="76.8"/>
    <x v="1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d v="2016-04-19T10:22:30"/>
    <b v="0"/>
    <n v="44"/>
    <b v="1"/>
    <s v="theater/plays"/>
    <n v="315"/>
    <n v="35.795454545454547"/>
    <x v="1"/>
  </r>
  <r>
    <n v="3354"/>
    <x v="3352"/>
    <s v="Help Strangeloop Theatre create and support new work by sponsoring our 2015-2016 season."/>
    <n v="3000"/>
    <n v="3058"/>
    <x v="0"/>
    <x v="0"/>
    <s v="USD"/>
    <n v="1446091260"/>
    <d v="2015-10-29T04:01:00"/>
    <n v="1443029206"/>
    <d v="2015-09-23T17:26:46"/>
    <b v="0"/>
    <n v="55"/>
    <b v="1"/>
    <s v="theater/plays"/>
    <n v="101.93333333333334"/>
    <n v="55.6"/>
    <x v="1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d v="2016-04-29T14:52:07"/>
    <b v="0"/>
    <n v="15"/>
    <b v="1"/>
    <s v="theater/plays"/>
    <n v="126.28571428571429"/>
    <n v="147.33333333333334"/>
    <x v="1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d v="2016-06-15T19:34:32"/>
    <b v="0"/>
    <n v="27"/>
    <b v="1"/>
    <s v="theater/plays"/>
    <n v="101.4"/>
    <n v="56.333333333333336"/>
    <x v="1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d v="2014-07-02T10:01:50"/>
    <b v="0"/>
    <n v="21"/>
    <b v="1"/>
    <s v="theater/plays"/>
    <n v="101"/>
    <n v="96.19047619047619"/>
    <x v="1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d v="2014-10-20T07:27:59"/>
    <b v="0"/>
    <n v="162"/>
    <b v="1"/>
    <s v="theater/plays"/>
    <n v="102.99000000000001"/>
    <n v="63.574074074074076"/>
    <x v="1"/>
  </r>
  <r>
    <n v="3359"/>
    <x v="3357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d v="2017-01-11T01:22:14"/>
    <b v="0"/>
    <n v="23"/>
    <b v="1"/>
    <s v="theater/plays"/>
    <n v="106.25"/>
    <n v="184.78260869565219"/>
    <x v="1"/>
  </r>
  <r>
    <n v="3360"/>
    <x v="3358"/>
    <s v="World Premiere, an M1 Singapore Fringe Festival 2017 commission."/>
    <n v="9000"/>
    <n v="9124"/>
    <x v="0"/>
    <x v="20"/>
    <s v="SGD"/>
    <n v="1481731140"/>
    <d v="2016-12-14T15:59:00"/>
    <n v="1479866343"/>
    <d v="2016-11-23T01:59:03"/>
    <b v="0"/>
    <n v="72"/>
    <b v="1"/>
    <s v="theater/plays"/>
    <n v="101.37777777777779"/>
    <n v="126.72222222222223"/>
    <x v="1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d v="2014-08-15T00:36:30"/>
    <b v="0"/>
    <n v="68"/>
    <b v="1"/>
    <s v="theater/plays"/>
    <n v="113.46000000000001"/>
    <n v="83.42647058823529"/>
    <x v="1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d v="2015-02-21T02:11:57"/>
    <b v="0"/>
    <n v="20"/>
    <b v="1"/>
    <s v="theater/plays"/>
    <n v="218.00000000000003"/>
    <n v="54.5"/>
    <x v="1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d v="2014-07-31T18:30:45"/>
    <b v="0"/>
    <n v="26"/>
    <b v="1"/>
    <s v="theater/plays"/>
    <n v="101.41935483870968"/>
    <n v="302.30769230769232"/>
    <x v="1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d v="2016-02-22T23:27:29"/>
    <b v="0"/>
    <n v="72"/>
    <b v="1"/>
    <s v="theater/plays"/>
    <n v="105.93333333333332"/>
    <n v="44.138888888888886"/>
    <x v="1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d v="2015-11-13T02:26:32"/>
    <b v="0"/>
    <n v="3"/>
    <b v="1"/>
    <s v="theater/plays"/>
    <n v="104"/>
    <n v="866.66666666666663"/>
    <x v="1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d v="2015-04-13T01:37:17"/>
    <b v="0"/>
    <n v="18"/>
    <b v="1"/>
    <s v="theater/plays"/>
    <n v="221"/>
    <n v="61.388888888888886"/>
    <x v="1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d v="2015-07-07T22:24:54"/>
    <b v="0"/>
    <n v="30"/>
    <b v="1"/>
    <s v="theater/plays"/>
    <n v="118.66666666666667"/>
    <n v="29.666666666666668"/>
    <x v="1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d v="2014-11-26T04:47:39"/>
    <b v="0"/>
    <n v="23"/>
    <b v="1"/>
    <s v="theater/plays"/>
    <n v="104.60000000000001"/>
    <n v="45.478260869565219"/>
    <x v="1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d v="2016-11-16T00:59:40"/>
    <b v="0"/>
    <n v="54"/>
    <b v="1"/>
    <s v="theater/plays"/>
    <n v="103.89999999999999"/>
    <n v="96.203703703703709"/>
    <x v="1"/>
  </r>
  <r>
    <n v="3370"/>
    <x v="3368"/>
    <s v="I'm Alright. A story of young women, told by young women, for the world."/>
    <n v="1500"/>
    <n v="1766"/>
    <x v="0"/>
    <x v="0"/>
    <s v="USD"/>
    <n v="1481961600"/>
    <d v="2016-12-17T08:00:00"/>
    <n v="1479283285"/>
    <d v="2016-11-16T08:01:25"/>
    <b v="0"/>
    <n v="26"/>
    <b v="1"/>
    <s v="theater/plays"/>
    <n v="117.73333333333333"/>
    <n v="67.92307692307692"/>
    <x v="1"/>
  </r>
  <r>
    <n v="3371"/>
    <x v="3369"/>
    <s v="Help support Red Planet, a new science fiction play based off the Mars One exploration."/>
    <n v="200"/>
    <n v="277"/>
    <x v="0"/>
    <x v="0"/>
    <s v="USD"/>
    <n v="1449089965"/>
    <d v="2015-12-02T20:59:25"/>
    <n v="1446670765"/>
    <d v="2015-11-04T20:59:25"/>
    <b v="0"/>
    <n v="9"/>
    <b v="1"/>
    <s v="theater/plays"/>
    <n v="138.5"/>
    <n v="30.777777777777779"/>
    <x v="1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d v="2014-08-04T13:09:16"/>
    <b v="0"/>
    <n v="27"/>
    <b v="1"/>
    <s v="theater/plays"/>
    <n v="103.49999999999999"/>
    <n v="38.333333333333336"/>
    <x v="1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d v="2015-06-24T20:30:40"/>
    <b v="0"/>
    <n v="30"/>
    <b v="1"/>
    <s v="theater/plays"/>
    <n v="100.25"/>
    <n v="66.833333333333329"/>
    <x v="1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d v="2015-09-28T17:33:36"/>
    <b v="0"/>
    <n v="52"/>
    <b v="1"/>
    <s v="theater/plays"/>
    <n v="106.57142857142856"/>
    <n v="71.730769230769226"/>
    <x v="1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d v="2014-05-06T14:39:33"/>
    <b v="0"/>
    <n v="17"/>
    <b v="1"/>
    <s v="theater/plays"/>
    <n v="100"/>
    <n v="176.47058823529412"/>
    <x v="1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d v="2015-02-24T16:49:54"/>
    <b v="0"/>
    <n v="19"/>
    <b v="1"/>
    <s v="theater/plays"/>
    <n v="100.01249999999999"/>
    <n v="421.10526315789474"/>
    <x v="1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d v="2015-02-18T17:34:59"/>
    <b v="0"/>
    <n v="77"/>
    <b v="1"/>
    <s v="theater/plays"/>
    <n v="101.05"/>
    <n v="104.98701298701299"/>
    <x v="1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d v="2014-08-07T08:31:46"/>
    <b v="0"/>
    <n v="21"/>
    <b v="1"/>
    <s v="theater/plays"/>
    <n v="107.63636363636364"/>
    <n v="28.19047619047619"/>
    <x v="1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d v="2015-08-09T12:20:00"/>
    <b v="0"/>
    <n v="38"/>
    <b v="1"/>
    <s v="theater/plays"/>
    <n v="103.64999999999999"/>
    <n v="54.55263157894737"/>
    <x v="1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d v="2014-10-25T22:52:58"/>
    <b v="0"/>
    <n v="28"/>
    <b v="1"/>
    <s v="theater/plays"/>
    <n v="104.43333333333334"/>
    <n v="111.89285714285714"/>
    <x v="1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d v="2015-02-09T04:26:23"/>
    <b v="0"/>
    <n v="48"/>
    <b v="1"/>
    <s v="theater/plays"/>
    <n v="102.25"/>
    <n v="85.208333333333329"/>
    <x v="1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d v="2016-07-08T10:20:56"/>
    <b v="0"/>
    <n v="46"/>
    <b v="1"/>
    <s v="theater/plays"/>
    <n v="100.74285714285713"/>
    <n v="76.652173913043484"/>
    <x v="1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d v="2016-06-03T18:47:00"/>
    <b v="0"/>
    <n v="30"/>
    <b v="1"/>
    <s v="theater/plays"/>
    <n v="111.71428571428572"/>
    <n v="65.166666666666671"/>
    <x v="1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d v="2015-10-15T02:06:08"/>
    <b v="0"/>
    <n v="64"/>
    <b v="1"/>
    <s v="theater/plays"/>
    <n v="100.01100000000001"/>
    <n v="93.760312499999998"/>
    <x v="1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d v="2014-11-10T20:49:12"/>
    <b v="0"/>
    <n v="15"/>
    <b v="1"/>
    <s v="theater/plays"/>
    <n v="100"/>
    <n v="133.33333333333334"/>
    <x v="1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d v="2014-11-03T15:28:26"/>
    <b v="0"/>
    <n v="41"/>
    <b v="1"/>
    <s v="theater/plays"/>
    <n v="105"/>
    <n v="51.219512195121951"/>
    <x v="1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d v="2014-11-04T18:18:08"/>
    <b v="0"/>
    <n v="35"/>
    <b v="1"/>
    <s v="theater/plays"/>
    <n v="116.86666666666667"/>
    <n v="100.17142857142858"/>
    <x v="1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d v="2015-05-19T11:04:01"/>
    <b v="0"/>
    <n v="45"/>
    <b v="1"/>
    <s v="theater/plays"/>
    <n v="103.8"/>
    <n v="34.6"/>
    <x v="1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d v="2016-05-04T13:31:22"/>
    <b v="0"/>
    <n v="62"/>
    <b v="1"/>
    <s v="theater/plays"/>
    <n v="114.5"/>
    <n v="184.67741935483872"/>
    <x v="1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d v="2014-06-25T18:35:45"/>
    <b v="0"/>
    <n v="22"/>
    <b v="1"/>
    <s v="theater/plays"/>
    <n v="102.4"/>
    <n v="69.818181818181813"/>
    <x v="1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d v="2014-07-10T13:05:48"/>
    <b v="0"/>
    <n v="18"/>
    <b v="1"/>
    <s v="theater/plays"/>
    <n v="223"/>
    <n v="61.944444444444443"/>
    <x v="1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d v="2016-03-17T20:17:35"/>
    <b v="0"/>
    <n v="12"/>
    <b v="1"/>
    <s v="theater/plays"/>
    <n v="100"/>
    <n v="41.666666666666664"/>
    <x v="1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d v="2014-10-11T22:07:10"/>
    <b v="0"/>
    <n v="44"/>
    <b v="1"/>
    <s v="theater/plays"/>
    <n v="105.80000000000001"/>
    <n v="36.06818181818182"/>
    <x v="1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d v="2014-06-27T14:17:25"/>
    <b v="0"/>
    <n v="27"/>
    <b v="1"/>
    <s v="theater/plays"/>
    <n v="142.36363636363635"/>
    <n v="29"/>
    <x v="1"/>
  </r>
  <r>
    <n v="3395"/>
    <x v="3393"/>
    <s v="Miramar is a a darkly funny play exploring what it is we call â€˜homeâ€™."/>
    <n v="500"/>
    <n v="920"/>
    <x v="0"/>
    <x v="1"/>
    <s v="GBP"/>
    <n v="1433009400"/>
    <d v="2015-05-30T18:10:00"/>
    <n v="1431795944"/>
    <d v="2015-05-16T17:05:44"/>
    <b v="0"/>
    <n v="38"/>
    <b v="1"/>
    <s v="theater/plays"/>
    <n v="184"/>
    <n v="24.210526315789473"/>
    <x v="1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d v="2014-05-05T10:43:09"/>
    <b v="0"/>
    <n v="28"/>
    <b v="1"/>
    <s v="theater/plays"/>
    <n v="104.33333333333333"/>
    <n v="55.892857142857146"/>
    <x v="1"/>
  </r>
  <r>
    <n v="3397"/>
    <x v="3395"/>
    <s v="Help a group of recovering alcoholics bring Samuel Beckett's classic to a seaside town!"/>
    <n v="250"/>
    <n v="280"/>
    <x v="0"/>
    <x v="1"/>
    <s v="GBP"/>
    <n v="1455832800"/>
    <d v="2016-02-18T22:00:00"/>
    <n v="1452338929"/>
    <d v="2016-01-09T11:28:49"/>
    <b v="0"/>
    <n v="24"/>
    <b v="1"/>
    <s v="theater/plays"/>
    <n v="112.00000000000001"/>
    <n v="11.666666666666666"/>
    <x v="1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d v="2014-10-29T18:02:56"/>
    <b v="0"/>
    <n v="65"/>
    <b v="1"/>
    <s v="theater/plays"/>
    <n v="111.07499999999999"/>
    <n v="68.353846153846149"/>
    <x v="1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d v="2015-01-22T22:05:25"/>
    <b v="0"/>
    <n v="46"/>
    <b v="1"/>
    <s v="theater/plays"/>
    <n v="103.75000000000001"/>
    <n v="27.065217391304348"/>
    <x v="1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d v="2014-07-14T22:53:34"/>
    <b v="0"/>
    <n v="85"/>
    <b v="1"/>
    <s v="theater/plays"/>
    <n v="100.41"/>
    <n v="118.12941176470588"/>
    <x v="1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d v="2015-07-08T17:22:26"/>
    <b v="0"/>
    <n v="66"/>
    <b v="1"/>
    <s v="theater/plays"/>
    <n v="101.86206896551724"/>
    <n v="44.757575757575758"/>
    <x v="1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d v="2015-10-13T14:50:43"/>
    <b v="0"/>
    <n v="165"/>
    <b v="1"/>
    <s v="theater/plays"/>
    <n v="109.76666666666665"/>
    <n v="99.787878787878782"/>
    <x v="1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d v="2015-05-26T11:05:24"/>
    <b v="0"/>
    <n v="17"/>
    <b v="1"/>
    <s v="theater/plays"/>
    <n v="100"/>
    <n v="117.64705882352941"/>
    <x v="1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d v="2015-05-28T12:05:02"/>
    <b v="0"/>
    <n v="3"/>
    <b v="1"/>
    <s v="theater/plays"/>
    <n v="122"/>
    <n v="203.33333333333334"/>
    <x v="1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d v="2016-02-10T00:24:46"/>
    <b v="0"/>
    <n v="17"/>
    <b v="1"/>
    <s v="theater/plays"/>
    <n v="137.57142857142856"/>
    <n v="28.323529411764707"/>
    <x v="1"/>
  </r>
  <r>
    <n v="3406"/>
    <x v="3404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d v="2014-06-01T11:49:36"/>
    <b v="0"/>
    <n v="91"/>
    <b v="1"/>
    <s v="theater/plays"/>
    <n v="100.31000000000002"/>
    <n v="110.23076923076923"/>
    <x v="1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d v="2014-06-06T10:08:09"/>
    <b v="0"/>
    <n v="67"/>
    <b v="1"/>
    <s v="theater/plays"/>
    <n v="107.1"/>
    <n v="31.970149253731343"/>
    <x v="1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d v="2014-06-18T23:48:24"/>
    <b v="0"/>
    <n v="18"/>
    <b v="1"/>
    <s v="theater/plays"/>
    <n v="211"/>
    <n v="58.611111111111114"/>
    <x v="1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d v="2016-06-23T19:32:38"/>
    <b v="0"/>
    <n v="21"/>
    <b v="1"/>
    <s v="theater/plays"/>
    <n v="123.6"/>
    <n v="29.428571428571427"/>
    <x v="1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d v="2016-05-10T00:59:50"/>
    <b v="0"/>
    <n v="40"/>
    <b v="1"/>
    <s v="theater/plays"/>
    <n v="108.5"/>
    <n v="81.375"/>
    <x v="1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d v="2015-09-18T00:32:52"/>
    <b v="0"/>
    <n v="78"/>
    <b v="1"/>
    <s v="theater/plays"/>
    <n v="103.56666666666668"/>
    <n v="199.16666666666666"/>
    <x v="1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d v="2014-08-28T23:01:02"/>
    <b v="0"/>
    <n v="26"/>
    <b v="1"/>
    <s v="theater/plays"/>
    <n v="100"/>
    <n v="115.38461538461539"/>
    <x v="1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d v="2015-02-18T17:35:38"/>
    <b v="0"/>
    <n v="14"/>
    <b v="1"/>
    <s v="theater/plays"/>
    <n v="130"/>
    <n v="46.428571428571431"/>
    <x v="1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d v="2016-11-01T19:58:45"/>
    <b v="0"/>
    <n v="44"/>
    <b v="1"/>
    <s v="theater/plays"/>
    <n v="103.49999999999999"/>
    <n v="70.568181818181813"/>
    <x v="1"/>
  </r>
  <r>
    <n v="3415"/>
    <x v="3413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d v="2016-04-07T03:27:36"/>
    <b v="0"/>
    <n v="9"/>
    <b v="1"/>
    <s v="theater/plays"/>
    <n v="100"/>
    <n v="22.222222222222221"/>
    <x v="1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d v="2015-03-26T09:54:05"/>
    <b v="0"/>
    <n v="30"/>
    <b v="1"/>
    <s v="theater/plays"/>
    <n v="119.6"/>
    <n v="159.46666666666667"/>
    <x v="1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d v="2014-09-12T21:55:48"/>
    <b v="0"/>
    <n v="45"/>
    <b v="1"/>
    <s v="theater/plays"/>
    <n v="100.00058823529412"/>
    <n v="37.777999999999999"/>
    <x v="1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d v="2014-04-23T20:01:47"/>
    <b v="0"/>
    <n v="56"/>
    <b v="1"/>
    <s v="theater/plays"/>
    <n v="100.875"/>
    <n v="72.053571428571431"/>
    <x v="1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d v="2016-03-19T19:43:05"/>
    <b v="0"/>
    <n v="46"/>
    <b v="1"/>
    <s v="theater/plays"/>
    <n v="106.54545454545455"/>
    <n v="63.695652173913047"/>
    <x v="1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d v="2016-02-05T02:10:02"/>
    <b v="0"/>
    <n v="34"/>
    <b v="1"/>
    <s v="theater/plays"/>
    <n v="138"/>
    <n v="28.411764705882351"/>
    <x v="1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d v="2015-02-02T18:59:23"/>
    <b v="0"/>
    <n v="98"/>
    <b v="1"/>
    <s v="theater/plays"/>
    <n v="101.15"/>
    <n v="103.21428571428571"/>
    <x v="1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d v="2015-11-15T13:29:36"/>
    <b v="0"/>
    <n v="46"/>
    <b v="1"/>
    <s v="theater/plays"/>
    <n v="109.1"/>
    <n v="71.152173913043484"/>
    <x v="1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d v="2015-03-25T21:52:21"/>
    <b v="0"/>
    <n v="10"/>
    <b v="1"/>
    <s v="theater/plays"/>
    <n v="140"/>
    <n v="35"/>
    <x v="1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d v="2015-01-14T16:14:44"/>
    <b v="0"/>
    <n v="76"/>
    <b v="1"/>
    <s v="theater/plays"/>
    <n v="103.58333333333334"/>
    <n v="81.776315789473685"/>
    <x v="1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d v="2014-09-02T14:48:56"/>
    <b v="0"/>
    <n v="104"/>
    <b v="1"/>
    <s v="theater/plays"/>
    <n v="102.97033333333331"/>
    <n v="297.02980769230766"/>
    <x v="1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d v="2014-09-02T01:21:43"/>
    <b v="0"/>
    <n v="87"/>
    <b v="1"/>
    <s v="theater/plays"/>
    <n v="108.13333333333333"/>
    <n v="46.609195402298852"/>
    <x v="1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d v="2014-06-02T15:29:12"/>
    <b v="0"/>
    <n v="29"/>
    <b v="1"/>
    <s v="theater/plays"/>
    <n v="100"/>
    <n v="51.724137931034484"/>
    <x v="1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d v="2015-02-03T17:17:27"/>
    <b v="0"/>
    <n v="51"/>
    <b v="1"/>
    <s v="theater/plays"/>
    <n v="102.75000000000001"/>
    <n v="40.294117647058826"/>
    <x v="1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d v="2016-10-19T00:31:01"/>
    <b v="0"/>
    <n v="12"/>
    <b v="1"/>
    <s v="theater/plays"/>
    <n v="130"/>
    <n v="16.25"/>
    <x v="1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d v="2014-06-30T22:41:41"/>
    <b v="0"/>
    <n v="72"/>
    <b v="1"/>
    <s v="theater/plays"/>
    <n v="108.54949999999999"/>
    <n v="30.152638888888887"/>
    <x v="1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d v="2014-07-19T17:32:33"/>
    <b v="0"/>
    <n v="21"/>
    <b v="1"/>
    <s v="theater/plays"/>
    <n v="100"/>
    <n v="95.238095238095241"/>
    <x v="1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d v="2016-01-11T13:56:54"/>
    <b v="0"/>
    <n v="42"/>
    <b v="1"/>
    <s v="theater/plays"/>
    <n v="109.65"/>
    <n v="52.214285714285715"/>
    <x v="1"/>
  </r>
  <r>
    <n v="3433"/>
    <x v="3431"/>
    <s v="death&amp;pretzels presents their first Chicago based project:_x000a_The Dybbuk by S. Ansky"/>
    <n v="9500"/>
    <n v="9525"/>
    <x v="0"/>
    <x v="0"/>
    <s v="USD"/>
    <n v="1402974000"/>
    <d v="2014-06-17T03:00:00"/>
    <n v="1400290255"/>
    <d v="2014-05-17T01:30:55"/>
    <b v="0"/>
    <n v="71"/>
    <b v="1"/>
    <s v="theater/plays"/>
    <n v="100.26315789473684"/>
    <n v="134.1549295774648"/>
    <x v="1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d v="2014-06-10T09:07:49"/>
    <b v="0"/>
    <n v="168"/>
    <b v="1"/>
    <s v="theater/plays"/>
    <n v="105.55000000000001"/>
    <n v="62.827380952380949"/>
    <x v="1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d v="2016-07-21T14:48:13"/>
    <b v="0"/>
    <n v="19"/>
    <b v="1"/>
    <s v="theater/plays"/>
    <n v="112.00000000000001"/>
    <n v="58.94736842105263"/>
    <x v="1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d v="2014-07-31T12:59:53"/>
    <b v="0"/>
    <n v="37"/>
    <b v="1"/>
    <s v="theater/plays"/>
    <n v="105.89999999999999"/>
    <n v="143.1081081081081"/>
    <x v="1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d v="2015-07-20T17:03:40"/>
    <b v="0"/>
    <n v="36"/>
    <b v="1"/>
    <s v="theater/plays"/>
    <n v="101"/>
    <n v="84.166666666666671"/>
    <x v="1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d v="2015-04-06T22:16:07"/>
    <b v="0"/>
    <n v="14"/>
    <b v="1"/>
    <s v="theater/plays"/>
    <n v="104.2"/>
    <n v="186.07142857142858"/>
    <x v="1"/>
  </r>
  <r>
    <n v="3439"/>
    <x v="3437"/>
    <s v="Help a small theater produce an original adaptation of Lewis Carroll's classic story."/>
    <n v="1200"/>
    <n v="1616.14"/>
    <x v="0"/>
    <x v="0"/>
    <s v="USD"/>
    <n v="1453179540"/>
    <d v="2016-01-19T04:59:00"/>
    <n v="1452030730"/>
    <d v="2016-01-05T21:52:10"/>
    <b v="0"/>
    <n v="18"/>
    <b v="1"/>
    <s v="theater/plays"/>
    <n v="134.67833333333334"/>
    <n v="89.785555555555561"/>
    <x v="1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d v="2014-06-19T02:57:08"/>
    <b v="0"/>
    <n v="82"/>
    <b v="1"/>
    <s v="theater/plays"/>
    <n v="105.2184"/>
    <n v="64.157560975609755"/>
    <x v="1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d v="2015-10-17T10:18:41"/>
    <b v="0"/>
    <n v="43"/>
    <b v="1"/>
    <s v="theater/plays"/>
    <n v="102.60000000000001"/>
    <n v="59.651162790697676"/>
    <x v="1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d v="2015-04-30T20:11:12"/>
    <b v="0"/>
    <n v="8"/>
    <b v="1"/>
    <s v="theater/plays"/>
    <n v="100"/>
    <n v="31.25"/>
    <x v="1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d v="2014-08-10T12:35:46"/>
    <b v="0"/>
    <n v="45"/>
    <b v="1"/>
    <s v="theater/plays"/>
    <n v="185.5"/>
    <n v="41.222222222222221"/>
    <x v="1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d v="2016-05-31T06:59:46"/>
    <b v="0"/>
    <n v="20"/>
    <b v="1"/>
    <s v="theater/plays"/>
    <n v="289"/>
    <n v="43.35"/>
    <x v="1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d v="2015-09-25T12:43:56"/>
    <b v="0"/>
    <n v="31"/>
    <b v="1"/>
    <s v="theater/plays"/>
    <n v="100"/>
    <n v="64.516129032258064"/>
    <x v="1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d v="2015-01-12T19:58:45"/>
    <b v="0"/>
    <n v="25"/>
    <b v="1"/>
    <s v="theater/plays"/>
    <n v="108.2"/>
    <n v="43.28"/>
    <x v="1"/>
  </r>
  <r>
    <n v="3447"/>
    <x v="3445"/>
    <s v="&quot;He was a poet, a vagrant, a philosopher, a lady's man and a hard drinker&quot;"/>
    <n v="1000"/>
    <n v="1078"/>
    <x v="0"/>
    <x v="0"/>
    <s v="USD"/>
    <n v="1458332412"/>
    <d v="2016-03-18T20:20:12"/>
    <n v="1454448012"/>
    <d v="2016-02-02T21:20:12"/>
    <b v="0"/>
    <n v="14"/>
    <b v="1"/>
    <s v="theater/plays"/>
    <n v="107.80000000000001"/>
    <n v="77"/>
    <x v="1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d v="2014-11-17T02:51:29"/>
    <b v="0"/>
    <n v="45"/>
    <b v="1"/>
    <s v="theater/plays"/>
    <n v="109.76190476190477"/>
    <n v="51.222222222222221"/>
    <x v="1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d v="2016-06-11T01:15:38"/>
    <b v="0"/>
    <n v="20"/>
    <b v="1"/>
    <s v="theater/plays"/>
    <n v="170.625"/>
    <n v="68.25"/>
    <x v="1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d v="2015-02-01T16:54:31"/>
    <b v="0"/>
    <n v="39"/>
    <b v="1"/>
    <s v="theater/plays"/>
    <n v="152"/>
    <n v="19.487179487179485"/>
    <x v="1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d v="2015-03-25T17:22:07"/>
    <b v="0"/>
    <n v="16"/>
    <b v="1"/>
    <s v="theater/plays"/>
    <n v="101.23076923076924"/>
    <n v="41.125"/>
    <x v="1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d v="2014-06-30T15:20:26"/>
    <b v="0"/>
    <n v="37"/>
    <b v="1"/>
    <s v="theater/plays"/>
    <n v="153.19999999999999"/>
    <n v="41.405405405405403"/>
    <x v="1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d v="2016-06-14T23:29:16"/>
    <b v="0"/>
    <n v="14"/>
    <b v="1"/>
    <s v="theater/plays"/>
    <n v="128.33333333333334"/>
    <n v="27.5"/>
    <x v="1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d v="2014-07-01T16:45:59"/>
    <b v="0"/>
    <n v="21"/>
    <b v="1"/>
    <s v="theater/plays"/>
    <n v="100.71428571428571"/>
    <n v="33.571428571428569"/>
    <x v="1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d v="2016-09-13T18:00:27"/>
    <b v="0"/>
    <n v="69"/>
    <b v="1"/>
    <s v="theater/plays"/>
    <n v="100.64999999999999"/>
    <n v="145.86956521739131"/>
    <x v="1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d v="2014-07-01T04:56:07"/>
    <b v="0"/>
    <n v="16"/>
    <b v="1"/>
    <s v="theater/plays"/>
    <n v="191.3"/>
    <n v="358.6875"/>
    <x v="1"/>
  </r>
  <r>
    <n v="3457"/>
    <x v="3455"/>
    <s v="Robots, Space Battles, Mystery, and Intrigue. Nothing is Impossible..."/>
    <n v="2000"/>
    <n v="2804"/>
    <x v="0"/>
    <x v="0"/>
    <s v="USD"/>
    <n v="1423720740"/>
    <d v="2015-02-12T05:59:00"/>
    <n v="1421081857"/>
    <d v="2015-01-12T16:57:37"/>
    <b v="0"/>
    <n v="55"/>
    <b v="1"/>
    <s v="theater/plays"/>
    <n v="140.19999999999999"/>
    <n v="50.981818181818184"/>
    <x v="1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d v="2015-01-07T04:51:43"/>
    <b v="0"/>
    <n v="27"/>
    <b v="1"/>
    <s v="theater/plays"/>
    <n v="124.33537832310839"/>
    <n v="45.037037037037038"/>
    <x v="1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d v="2016-04-20T11:31:00"/>
    <b v="0"/>
    <n v="36"/>
    <b v="1"/>
    <s v="theater/plays"/>
    <n v="126.2"/>
    <n v="17.527777777777779"/>
    <x v="1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d v="2014-08-01T12:39:12"/>
    <b v="0"/>
    <n v="19"/>
    <b v="1"/>
    <s v="theater/plays"/>
    <n v="190"/>
    <n v="50"/>
    <x v="1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d v="2016-09-30T15:11:19"/>
    <b v="0"/>
    <n v="12"/>
    <b v="1"/>
    <s v="theater/plays"/>
    <n v="139"/>
    <n v="57.916666666666664"/>
    <x v="1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d v="2015-06-24T21:33:48"/>
    <b v="0"/>
    <n v="17"/>
    <b v="1"/>
    <s v="theater/plays"/>
    <n v="202"/>
    <n v="29.705882352941178"/>
    <x v="1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d v="2016-08-30T22:03:05"/>
    <b v="0"/>
    <n v="114"/>
    <b v="1"/>
    <s v="theater/plays"/>
    <n v="103.38000000000001"/>
    <n v="90.684210526315795"/>
    <x v="1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d v="2016-07-24T03:07:17"/>
    <b v="0"/>
    <n v="93"/>
    <b v="1"/>
    <s v="theater/plays"/>
    <n v="102.3236"/>
    <n v="55.012688172043013"/>
    <x v="1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d v="2015-07-15T15:01:12"/>
    <b v="0"/>
    <n v="36"/>
    <b v="1"/>
    <s v="theater/plays"/>
    <n v="103"/>
    <n v="57.222222222222221"/>
    <x v="1"/>
  </r>
  <r>
    <n v="3466"/>
    <x v="3464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d v="2016-02-20T00:27:30"/>
    <b v="0"/>
    <n v="61"/>
    <b v="1"/>
    <s v="theater/plays"/>
    <n v="127.14285714285714"/>
    <n v="72.950819672131146"/>
    <x v="1"/>
  </r>
  <r>
    <n v="3467"/>
    <x v="3465"/>
    <s v="Venus in Fur, By David Ives."/>
    <n v="3000"/>
    <n v="3030"/>
    <x v="0"/>
    <x v="0"/>
    <s v="USD"/>
    <n v="1426864032"/>
    <d v="2015-03-20T15:07:12"/>
    <n v="1424275632"/>
    <d v="2015-02-18T16:07:12"/>
    <b v="0"/>
    <n v="47"/>
    <b v="1"/>
    <s v="theater/plays"/>
    <n v="101"/>
    <n v="64.468085106382972"/>
    <x v="1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d v="2016-08-23T18:22:09"/>
    <b v="0"/>
    <n v="17"/>
    <b v="1"/>
    <s v="theater/plays"/>
    <n v="121.78"/>
    <n v="716.35294117647061"/>
    <x v="1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d v="2016-03-29T15:24:05"/>
    <b v="0"/>
    <n v="63"/>
    <b v="1"/>
    <s v="theater/plays"/>
    <n v="113.39285714285714"/>
    <n v="50.396825396825399"/>
    <x v="1"/>
  </r>
  <r>
    <n v="3470"/>
    <x v="3468"/>
    <s v="The New Artist's Circle is a theatre company dedicated to bringing the arts to young people."/>
    <n v="250"/>
    <n v="375"/>
    <x v="0"/>
    <x v="0"/>
    <s v="USD"/>
    <n v="1468618680"/>
    <d v="2016-07-15T21:38:00"/>
    <n v="1465345902"/>
    <d v="2016-06-08T00:31:42"/>
    <b v="0"/>
    <n v="9"/>
    <b v="1"/>
    <s v="theater/plays"/>
    <n v="150"/>
    <n v="41.666666666666664"/>
    <x v="1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d v="2014-07-21T19:41:30"/>
    <b v="0"/>
    <n v="30"/>
    <b v="1"/>
    <s v="theater/plays"/>
    <n v="214.6"/>
    <n v="35.766666666666666"/>
    <x v="1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d v="2014-10-16T04:05:31"/>
    <b v="0"/>
    <n v="23"/>
    <b v="1"/>
    <s v="theater/plays"/>
    <n v="102.05"/>
    <n v="88.739130434782609"/>
    <x v="1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d v="2015-02-27T20:01:36"/>
    <b v="0"/>
    <n v="33"/>
    <b v="1"/>
    <s v="theater/plays"/>
    <n v="100"/>
    <n v="148.4848484848485"/>
    <x v="1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d v="2016-06-20T12:02:11"/>
    <b v="0"/>
    <n v="39"/>
    <b v="1"/>
    <s v="theater/plays"/>
    <n v="101"/>
    <n v="51.794871794871796"/>
    <x v="1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d v="2014-10-06T21:08:24"/>
    <b v="0"/>
    <n v="17"/>
    <b v="1"/>
    <s v="theater/plays"/>
    <n v="113.33333333333333"/>
    <n v="20"/>
    <x v="1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d v="2014-10-09T06:43:10"/>
    <b v="0"/>
    <n v="6"/>
    <b v="1"/>
    <s v="theater/plays"/>
    <n v="104"/>
    <n v="52"/>
    <x v="1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d v="2015-05-04T17:40:43"/>
    <b v="0"/>
    <n v="39"/>
    <b v="1"/>
    <s v="theater/plays"/>
    <n v="115.33333333333333"/>
    <n v="53.230769230769234"/>
    <x v="1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d v="2015-02-18T22:00:22"/>
    <b v="0"/>
    <n v="57"/>
    <b v="1"/>
    <s v="theater/plays"/>
    <n v="112.85000000000001"/>
    <n v="39.596491228070178"/>
    <x v="1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d v="2014-05-22T20:31:20"/>
    <b v="0"/>
    <n v="56"/>
    <b v="1"/>
    <s v="theater/plays"/>
    <n v="127.86666666666666"/>
    <n v="34.25"/>
    <x v="1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d v="2015-06-16T07:37:07"/>
    <b v="0"/>
    <n v="13"/>
    <b v="1"/>
    <s v="theater/plays"/>
    <n v="142.66666666666669"/>
    <n v="164.61538461538461"/>
    <x v="1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d v="2014-12-16T05:56:28"/>
    <b v="0"/>
    <n v="95"/>
    <b v="1"/>
    <s v="theater/plays"/>
    <n v="118.8"/>
    <n v="125.05263157894737"/>
    <x v="1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d v="2014-06-06T18:31:06"/>
    <b v="0"/>
    <n v="80"/>
    <b v="1"/>
    <s v="theater/plays"/>
    <n v="138.33333333333334"/>
    <n v="51.875"/>
    <x v="1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d v="2014-06-03T16:03:01"/>
    <b v="0"/>
    <n v="133"/>
    <b v="1"/>
    <s v="theater/plays"/>
    <n v="159.9402985074627"/>
    <n v="40.285714285714285"/>
    <x v="1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d v="2016-05-16T18:14:59"/>
    <b v="0"/>
    <n v="44"/>
    <b v="1"/>
    <s v="theater/plays"/>
    <n v="114.24000000000001"/>
    <n v="64.909090909090907"/>
    <x v="1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d v="2016-01-03T16:38:00"/>
    <b v="0"/>
    <n v="30"/>
    <b v="1"/>
    <s v="theater/plays"/>
    <n v="100.60606060606061"/>
    <n v="55.333333333333336"/>
    <x v="1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d v="2015-05-02T21:00:01"/>
    <b v="0"/>
    <n v="56"/>
    <b v="1"/>
    <s v="theater/plays"/>
    <n v="155.20000000000002"/>
    <n v="83.142857142857139"/>
    <x v="1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d v="2015-05-25T22:34:12"/>
    <b v="0"/>
    <n v="66"/>
    <b v="1"/>
    <s v="theater/plays"/>
    <n v="127.75000000000001"/>
    <n v="38.712121212121211"/>
    <x v="1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d v="2015-03-24T18:26:00"/>
    <b v="0"/>
    <n v="29"/>
    <b v="1"/>
    <s v="theater/plays"/>
    <n v="121.2"/>
    <n v="125.37931034482759"/>
    <x v="1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d v="2014-04-24T15:15:31"/>
    <b v="0"/>
    <n v="72"/>
    <b v="1"/>
    <s v="theater/plays"/>
    <n v="112.7"/>
    <n v="78.263888888888886"/>
    <x v="1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d v="2016-03-14T19:15:24"/>
    <b v="0"/>
    <n v="27"/>
    <b v="1"/>
    <s v="theater/plays"/>
    <n v="127.49999999999999"/>
    <n v="47.222222222222221"/>
    <x v="1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d v="2015-04-27T05:59:44"/>
    <b v="0"/>
    <n v="10"/>
    <b v="1"/>
    <s v="theater/plays"/>
    <n v="158.20000000000002"/>
    <n v="79.099999999999994"/>
    <x v="1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d v="2015-09-21T00:13:17"/>
    <b v="0"/>
    <n v="35"/>
    <b v="1"/>
    <s v="theater/plays"/>
    <n v="105.26894736842105"/>
    <n v="114.29199999999999"/>
    <x v="1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d v="2014-07-28T20:47:16"/>
    <b v="0"/>
    <n v="29"/>
    <b v="1"/>
    <s v="theater/plays"/>
    <n v="100"/>
    <n v="51.724137931034484"/>
    <x v="1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d v="2016-11-15T05:09:35"/>
    <b v="0"/>
    <n v="13"/>
    <b v="1"/>
    <s v="theater/plays"/>
    <n v="100"/>
    <n v="30.76923076923077"/>
    <x v="1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d v="2014-10-03T18:18:29"/>
    <b v="0"/>
    <n v="72"/>
    <b v="1"/>
    <s v="theater/plays"/>
    <n v="106.86"/>
    <n v="74.208333333333329"/>
    <x v="1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d v="2016-08-02T20:19:26"/>
    <b v="0"/>
    <n v="78"/>
    <b v="1"/>
    <s v="theater/plays"/>
    <n v="124.4"/>
    <n v="47.846153846153847"/>
    <x v="1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d v="2016-05-21T17:48:24"/>
    <b v="0"/>
    <n v="49"/>
    <b v="1"/>
    <s v="theater/plays"/>
    <n v="108.70406189555126"/>
    <n v="34.408163265306122"/>
    <x v="1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d v="2016-03-30T03:48:24"/>
    <b v="0"/>
    <n v="42"/>
    <b v="1"/>
    <s v="theater/plays"/>
    <n v="102.42424242424242"/>
    <n v="40.238095238095241"/>
    <x v="1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d v="2015-05-08T00:52:05"/>
    <b v="0"/>
    <n v="35"/>
    <b v="1"/>
    <s v="theater/plays"/>
    <n v="105.5"/>
    <n v="60.285714285714285"/>
    <x v="1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d v="2016-02-19T22:03:58"/>
    <b v="0"/>
    <n v="42"/>
    <b v="1"/>
    <s v="theater/plays"/>
    <n v="106.3"/>
    <n v="25.30952380952381"/>
    <x v="1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d v="2015-08-17T18:19:55"/>
    <b v="0"/>
    <n v="42"/>
    <b v="1"/>
    <s v="theater/plays"/>
    <n v="100.66666666666666"/>
    <n v="35.952380952380949"/>
    <x v="1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d v="2016-03-01T20:08:44"/>
    <b v="0"/>
    <n v="31"/>
    <b v="1"/>
    <s v="theater/plays"/>
    <n v="105.4"/>
    <n v="136"/>
    <x v="1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d v="2016-06-24T11:28:48"/>
    <b v="0"/>
    <n v="38"/>
    <b v="1"/>
    <s v="theater/plays"/>
    <n v="107.55999999999999"/>
    <n v="70.763157894736835"/>
    <x v="1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d v="2015-10-20T17:58:11"/>
    <b v="0"/>
    <n v="8"/>
    <b v="1"/>
    <s v="theater/plays"/>
    <n v="100"/>
    <n v="125"/>
    <x v="1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d v="2014-05-01T22:27:25"/>
    <b v="0"/>
    <n v="39"/>
    <b v="1"/>
    <s v="theater/plays"/>
    <n v="103.76"/>
    <n v="66.512820512820511"/>
    <x v="1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d v="2014-07-09T17:37:20"/>
    <b v="0"/>
    <n v="29"/>
    <b v="1"/>
    <s v="theater/plays"/>
    <n v="101.49999999999999"/>
    <n v="105"/>
    <x v="1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d v="2016-05-01T22:08:57"/>
    <b v="0"/>
    <n v="72"/>
    <b v="1"/>
    <s v="theater/plays"/>
    <n v="104.4"/>
    <n v="145"/>
    <x v="1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d v="2016-04-17T17:30:53"/>
    <b v="0"/>
    <n v="15"/>
    <b v="1"/>
    <s v="theater/plays"/>
    <n v="180"/>
    <n v="12"/>
    <x v="1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d v="2014-11-07T20:37:46"/>
    <b v="0"/>
    <n v="33"/>
    <b v="1"/>
    <s v="theater/plays"/>
    <n v="106.33333333333333"/>
    <n v="96.666666666666671"/>
    <x v="1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d v="2014-06-12T14:54:06"/>
    <b v="0"/>
    <n v="15"/>
    <b v="1"/>
    <s v="theater/plays"/>
    <n v="100.55555555555556"/>
    <n v="60.333333333333336"/>
    <x v="1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d v="2014-10-15T20:58:15"/>
    <b v="0"/>
    <n v="19"/>
    <b v="1"/>
    <s v="theater/plays"/>
    <n v="101.2"/>
    <n v="79.89473684210526"/>
    <x v="1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d v="2015-02-22T12:53:12"/>
    <b v="0"/>
    <n v="17"/>
    <b v="1"/>
    <s v="theater/plays"/>
    <n v="100"/>
    <n v="58.823529411764703"/>
    <x v="1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d v="2014-05-22T02:18:32"/>
    <b v="0"/>
    <n v="44"/>
    <b v="1"/>
    <s v="theater/plays"/>
    <n v="118.39285714285714"/>
    <n v="75.340909090909093"/>
    <x v="1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d v="2015-01-16T20:19:12"/>
    <b v="0"/>
    <n v="10"/>
    <b v="1"/>
    <s v="theater/plays"/>
    <n v="110.00000000000001"/>
    <n v="55"/>
    <x v="1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d v="2015-05-01T18:32:51"/>
    <b v="0"/>
    <n v="46"/>
    <b v="1"/>
    <s v="theater/plays"/>
    <n v="102.66666666666666"/>
    <n v="66.956521739130437"/>
    <x v="1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d v="2014-08-05T00:14:30"/>
    <b v="0"/>
    <n v="11"/>
    <b v="1"/>
    <s v="theater/plays"/>
    <n v="100"/>
    <n v="227.27272727272728"/>
    <x v="1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d v="2014-06-04T19:37:14"/>
    <b v="0"/>
    <n v="13"/>
    <b v="1"/>
    <s v="theater/plays"/>
    <n v="100"/>
    <n v="307.69230769230768"/>
    <x v="1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d v="2014-09-11T18:48:19"/>
    <b v="0"/>
    <n v="33"/>
    <b v="1"/>
    <s v="theater/plays"/>
    <n v="110.04599999999999"/>
    <n v="50.020909090909093"/>
    <x v="1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d v="2015-02-02T14:22:30"/>
    <b v="0"/>
    <n v="28"/>
    <b v="1"/>
    <s v="theater/plays"/>
    <n v="101.35000000000001"/>
    <n v="72.392857142857139"/>
    <x v="1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d v="2015-08-11T19:46:52"/>
    <b v="0"/>
    <n v="21"/>
    <b v="1"/>
    <s v="theater/plays"/>
    <n v="100.75"/>
    <n v="95.952380952380949"/>
    <x v="1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d v="2014-08-30T08:40:20"/>
    <b v="0"/>
    <n v="13"/>
    <b v="1"/>
    <s v="theater/plays"/>
    <n v="169.42857142857144"/>
    <n v="45.615384615384613"/>
    <x v="1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d v="2015-08-18T18:57:26"/>
    <b v="0"/>
    <n v="34"/>
    <b v="1"/>
    <s v="theater/plays"/>
    <n v="100"/>
    <n v="41.029411764705884"/>
    <x v="1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d v="2016-07-30T09:32:28"/>
    <b v="0"/>
    <n v="80"/>
    <b v="1"/>
    <s v="theater/plays"/>
    <n v="113.65"/>
    <n v="56.825000000000003"/>
    <x v="1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d v="2014-08-29T18:19:33"/>
    <b v="0"/>
    <n v="74"/>
    <b v="1"/>
    <s v="theater/plays"/>
    <n v="101.56"/>
    <n v="137.24324324324326"/>
    <x v="1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d v="2015-07-29T16:41:46"/>
    <b v="0"/>
    <n v="7"/>
    <b v="1"/>
    <s v="theater/plays"/>
    <n v="106"/>
    <n v="75.714285714285708"/>
    <x v="1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d v="2016-03-31T08:02:51"/>
    <b v="0"/>
    <n v="34"/>
    <b v="1"/>
    <s v="theater/plays"/>
    <n v="102"/>
    <n v="99"/>
    <x v="1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d v="2015-06-12T00:33:25"/>
    <b v="0"/>
    <n v="86"/>
    <b v="1"/>
    <s v="theater/plays"/>
    <n v="116.91666666666667"/>
    <n v="81.569767441860463"/>
    <x v="1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d v="2016-12-29T12:01:58"/>
    <b v="0"/>
    <n v="37"/>
    <b v="1"/>
    <s v="theater/plays"/>
    <n v="101.15151515151514"/>
    <n v="45.108108108108105"/>
    <x v="1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d v="2015-06-22T18:16:58"/>
    <b v="0"/>
    <n v="18"/>
    <b v="1"/>
    <s v="theater/plays"/>
    <n v="132"/>
    <n v="36.666666666666664"/>
    <x v="1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d v="2016-03-13T14:57:37"/>
    <b v="0"/>
    <n v="22"/>
    <b v="1"/>
    <s v="theater/plays"/>
    <n v="100"/>
    <n v="125"/>
    <x v="1"/>
  </r>
  <r>
    <n v="3531"/>
    <x v="3529"/>
    <s v="A political comedy for a crazy election year"/>
    <n v="1000"/>
    <n v="1280"/>
    <x v="0"/>
    <x v="0"/>
    <s v="USD"/>
    <n v="1467301334"/>
    <d v="2016-06-30T15:42:14"/>
    <n v="1464709334"/>
    <d v="2016-05-31T15:42:14"/>
    <b v="0"/>
    <n v="26"/>
    <b v="1"/>
    <s v="theater/plays"/>
    <n v="128"/>
    <n v="49.230769230769234"/>
    <x v="1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d v="2014-09-02T14:23:47"/>
    <b v="0"/>
    <n v="27"/>
    <b v="1"/>
    <s v="theater/plays"/>
    <n v="118.95833333333334"/>
    <n v="42.296296296296298"/>
    <x v="1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d v="2015-10-12T18:16:07"/>
    <b v="0"/>
    <n v="8"/>
    <b v="1"/>
    <s v="theater/plays"/>
    <n v="126.2"/>
    <n v="78.875"/>
    <x v="1"/>
  </r>
  <r>
    <n v="3534"/>
    <x v="3532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d v="2015-08-27T15:00:23"/>
    <b v="0"/>
    <n v="204"/>
    <b v="1"/>
    <s v="theater/plays"/>
    <n v="156.20000000000002"/>
    <n v="38.284313725490193"/>
    <x v="1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d v="2015-09-01T15:21:50"/>
    <b v="0"/>
    <n v="46"/>
    <b v="1"/>
    <s v="theater/plays"/>
    <n v="103.15"/>
    <n v="44.847826086956523"/>
    <x v="1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d v="2015-11-20T17:27:05"/>
    <b v="0"/>
    <n v="17"/>
    <b v="1"/>
    <s v="theater/plays"/>
    <n v="153.33333333333334"/>
    <n v="13.529411764705882"/>
    <x v="1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d v="2014-10-11T08:30:16"/>
    <b v="0"/>
    <n v="28"/>
    <b v="1"/>
    <s v="theater/plays"/>
    <n v="180.44444444444446"/>
    <n v="43.5"/>
    <x v="1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d v="2016-07-20T10:05:40"/>
    <b v="0"/>
    <n v="83"/>
    <b v="1"/>
    <s v="theater/plays"/>
    <n v="128.44999999999999"/>
    <n v="30.951807228915662"/>
    <x v="1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d v="2016-08-18T18:08:42"/>
    <b v="0"/>
    <n v="13"/>
    <b v="1"/>
    <s v="theater/plays"/>
    <n v="119.66666666666667"/>
    <n v="55.230769230769234"/>
    <x v="1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d v="2016-05-27T00:04:51"/>
    <b v="0"/>
    <n v="8"/>
    <b v="1"/>
    <s v="theater/plays"/>
    <n v="123"/>
    <n v="46.125"/>
    <x v="1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d v="2015-08-06T17:31:15"/>
    <b v="0"/>
    <n v="32"/>
    <b v="1"/>
    <s v="theater/plays"/>
    <n v="105"/>
    <n v="39.375"/>
    <x v="1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d v="2014-07-09T14:23:42"/>
    <b v="0"/>
    <n v="85"/>
    <b v="1"/>
    <s v="theater/plays"/>
    <n v="102.23636363636363"/>
    <n v="66.152941176470591"/>
    <x v="1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d v="2015-05-26T18:07:39"/>
    <b v="0"/>
    <n v="29"/>
    <b v="1"/>
    <s v="theater/plays"/>
    <n v="104.66666666666666"/>
    <n v="54.137931034482762"/>
    <x v="1"/>
  </r>
  <r>
    <n v="3544"/>
    <x v="3542"/>
    <s v="Death &amp; Pretzels presents the world premiere of Paul Pasulka's Gruoch, or Lady Macbeth"/>
    <n v="2500"/>
    <n v="2500"/>
    <x v="0"/>
    <x v="0"/>
    <s v="USD"/>
    <n v="1425758257"/>
    <d v="2015-03-07T19:57:37"/>
    <n v="1423166257"/>
    <d v="2015-02-05T19:57:37"/>
    <b v="0"/>
    <n v="24"/>
    <b v="1"/>
    <s v="theater/plays"/>
    <n v="100"/>
    <n v="104.16666666666667"/>
    <x v="1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d v="2015-03-12T19:22:39"/>
    <b v="0"/>
    <n v="8"/>
    <b v="1"/>
    <s v="theater/plays"/>
    <n v="100.4"/>
    <n v="31.375"/>
    <x v="1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d v="2015-03-10T15:51:24"/>
    <b v="0"/>
    <n v="19"/>
    <b v="1"/>
    <s v="theater/plays"/>
    <n v="102.27272727272727"/>
    <n v="59.210526315789473"/>
    <x v="1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d v="2016-04-20T01:53:21"/>
    <b v="0"/>
    <n v="336"/>
    <b v="1"/>
    <s v="theater/plays"/>
    <n v="114.40928571428573"/>
    <n v="119.17633928571429"/>
    <x v="1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d v="2016-02-11T22:36:54"/>
    <b v="0"/>
    <n v="13"/>
    <b v="1"/>
    <s v="theater/plays"/>
    <n v="101.9047619047619"/>
    <n v="164.61538461538461"/>
    <x v="1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d v="2015-08-07T09:27:53"/>
    <b v="0"/>
    <n v="42"/>
    <b v="1"/>
    <s v="theater/plays"/>
    <n v="102"/>
    <n v="24.285714285714285"/>
    <x v="1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d v="2016-04-02T21:26:38"/>
    <b v="0"/>
    <n v="64"/>
    <b v="1"/>
    <s v="theater/plays"/>
    <n v="104.80000000000001"/>
    <n v="40.9375"/>
    <x v="1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d v="2014-04-24T12:22:50"/>
    <b v="0"/>
    <n v="25"/>
    <b v="1"/>
    <s v="theater/plays"/>
    <n v="101.83333333333333"/>
    <n v="61.1"/>
    <x v="1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d v="2014-05-29T14:05:24"/>
    <b v="0"/>
    <n v="20"/>
    <b v="1"/>
    <s v="theater/plays"/>
    <n v="100"/>
    <n v="38.65"/>
    <x v="1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d v="2015-07-11T00:41:20"/>
    <b v="0"/>
    <n v="104"/>
    <b v="1"/>
    <s v="theater/plays"/>
    <n v="106.27272727272728"/>
    <n v="56.20192307692308"/>
    <x v="1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d v="2015-01-12T01:12:39"/>
    <b v="0"/>
    <n v="53"/>
    <b v="1"/>
    <s v="theater/plays"/>
    <n v="113.42219999999999"/>
    <n v="107.00207547169811"/>
    <x v="1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d v="2016-10-18T10:36:34"/>
    <b v="0"/>
    <n v="14"/>
    <b v="1"/>
    <s v="theater/plays"/>
    <n v="100"/>
    <n v="171.42857142857142"/>
    <x v="1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d v="2014-06-18T15:35:24"/>
    <b v="0"/>
    <n v="20"/>
    <b v="1"/>
    <s v="theater/plays"/>
    <n v="100.45454545454547"/>
    <n v="110.5"/>
    <x v="1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d v="2014-04-01T06:38:31"/>
    <b v="0"/>
    <n v="558"/>
    <b v="1"/>
    <s v="theater/plays"/>
    <n v="100.03599999999999"/>
    <n v="179.27598566308242"/>
    <x v="1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d v="2015-05-15T19:36:15"/>
    <b v="0"/>
    <n v="22"/>
    <b v="1"/>
    <s v="theater/plays"/>
    <n v="144"/>
    <n v="22.90909090909091"/>
    <x v="1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d v="2015-07-09T02:18:28"/>
    <b v="0"/>
    <n v="24"/>
    <b v="1"/>
    <s v="theater/plays"/>
    <n v="103.49999999999999"/>
    <n v="43.125"/>
    <x v="1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d v="2015-04-21T21:21:06"/>
    <b v="0"/>
    <n v="74"/>
    <b v="1"/>
    <s v="theater/plays"/>
    <n v="108.43750000000001"/>
    <n v="46.891891891891895"/>
    <x v="1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d v="2015-07-18T16:19:38"/>
    <b v="0"/>
    <n v="54"/>
    <b v="1"/>
    <s v="theater/plays"/>
    <n v="102.4"/>
    <n v="47.407407407407405"/>
    <x v="1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d v="2016-03-04T18:17:07"/>
    <b v="0"/>
    <n v="31"/>
    <b v="1"/>
    <s v="theater/plays"/>
    <n v="148.88888888888889"/>
    <n v="15.129032258064516"/>
    <x v="1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d v="2016-07-04T16:07:36"/>
    <b v="0"/>
    <n v="25"/>
    <b v="1"/>
    <s v="theater/plays"/>
    <n v="105.49000000000002"/>
    <n v="21.098000000000003"/>
    <x v="1"/>
  </r>
  <r>
    <n v="3564"/>
    <x v="3562"/>
    <s v="Multi Award-Winng play THE PILLOWMAN coming to the Arts Centre Theatre, Aberdeen"/>
    <n v="1000"/>
    <n v="1005"/>
    <x v="0"/>
    <x v="1"/>
    <s v="GBP"/>
    <n v="1444060800"/>
    <d v="2015-10-05T16:00:00"/>
    <n v="1440082649"/>
    <d v="2015-08-20T14:57:29"/>
    <b v="0"/>
    <n v="17"/>
    <b v="1"/>
    <s v="theater/plays"/>
    <n v="100.49999999999999"/>
    <n v="59.117647058823529"/>
    <x v="1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d v="2014-12-01T17:50:08"/>
    <b v="0"/>
    <n v="12"/>
    <b v="1"/>
    <s v="theater/plays"/>
    <n v="130.55555555555557"/>
    <n v="97.916666666666671"/>
    <x v="1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d v="2014-12-24T12:11:23"/>
    <b v="0"/>
    <n v="38"/>
    <b v="1"/>
    <s v="theater/plays"/>
    <n v="104.75000000000001"/>
    <n v="55.131578947368418"/>
    <x v="1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d v="2015-05-11T19:27:24"/>
    <b v="0"/>
    <n v="41"/>
    <b v="1"/>
    <s v="theater/plays"/>
    <n v="108.80000000000001"/>
    <n v="26.536585365853657"/>
    <x v="1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d v="2014-08-18T17:46:34"/>
    <b v="0"/>
    <n v="19"/>
    <b v="1"/>
    <s v="theater/plays"/>
    <n v="111.00000000000001"/>
    <n v="58.421052631578945"/>
    <x v="1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d v="2014-12-09T16:31:36"/>
    <b v="0"/>
    <n v="41"/>
    <b v="1"/>
    <s v="theater/plays"/>
    <n v="100.47999999999999"/>
    <n v="122.53658536585365"/>
    <x v="1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d v="2014-12-03T07:58:03"/>
    <b v="0"/>
    <n v="26"/>
    <b v="1"/>
    <s v="theater/plays"/>
    <n v="114.35"/>
    <n v="87.961538461538467"/>
    <x v="1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d v="2014-09-30T20:36:53"/>
    <b v="0"/>
    <n v="25"/>
    <b v="1"/>
    <s v="theater/plays"/>
    <n v="122.06666666666666"/>
    <n v="73.239999999999995"/>
    <x v="1"/>
  </r>
  <r>
    <n v="3572"/>
    <x v="3570"/>
    <s v="A darkly comic one woman show by Abram Rooney as part of The Camden Fringe 2015."/>
    <n v="500"/>
    <n v="500"/>
    <x v="0"/>
    <x v="1"/>
    <s v="GBP"/>
    <n v="1434894082"/>
    <d v="2015-06-21T13:41:22"/>
    <n v="1432302082"/>
    <d v="2015-05-22T13:41:22"/>
    <b v="0"/>
    <n v="9"/>
    <b v="1"/>
    <s v="theater/plays"/>
    <n v="100"/>
    <n v="55.555555555555557"/>
    <x v="1"/>
  </r>
  <r>
    <n v="3573"/>
    <x v="3571"/>
    <s v="London based theatre makers collaborating to create a new show about the history of HipHop."/>
    <n v="3000"/>
    <n v="3084"/>
    <x v="0"/>
    <x v="1"/>
    <s v="GBP"/>
    <n v="1415440846"/>
    <d v="2014-11-08T10:00:46"/>
    <n v="1412845246"/>
    <d v="2014-10-09T09:00:46"/>
    <b v="0"/>
    <n v="78"/>
    <b v="1"/>
    <s v="theater/plays"/>
    <n v="102.8"/>
    <n v="39.53846153846154"/>
    <x v="1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d v="2014-10-14T22:37:28"/>
    <b v="0"/>
    <n v="45"/>
    <b v="1"/>
    <s v="theater/plays"/>
    <n v="106.12068965517241"/>
    <n v="136.77777777777777"/>
    <x v="1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d v="2016-07-10T18:48:47"/>
    <b v="0"/>
    <n v="102"/>
    <b v="1"/>
    <s v="theater/plays"/>
    <n v="101.33000000000001"/>
    <n v="99.343137254901961"/>
    <x v="1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d v="2016-10-06T13:10:54"/>
    <b v="0"/>
    <n v="5"/>
    <b v="1"/>
    <s v="theater/plays"/>
    <n v="100"/>
    <n v="20"/>
    <x v="1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d v="2015-03-30T18:53:03"/>
    <b v="0"/>
    <n v="27"/>
    <b v="1"/>
    <s v="theater/plays"/>
    <n v="130"/>
    <n v="28.888888888888889"/>
    <x v="1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d v="2016-03-31T17:36:17"/>
    <b v="0"/>
    <n v="37"/>
    <b v="1"/>
    <s v="theater/plays"/>
    <n v="100.01333333333334"/>
    <n v="40.545945945945945"/>
    <x v="1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d v="2016-03-01T18:17:36"/>
    <b v="0"/>
    <n v="14"/>
    <b v="1"/>
    <s v="theater/plays"/>
    <n v="100"/>
    <n v="35.714285714285715"/>
    <x v="1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d v="2015-01-22T04:13:42"/>
    <b v="0"/>
    <n v="27"/>
    <b v="1"/>
    <s v="theater/plays"/>
    <n v="113.88888888888889"/>
    <n v="37.962962962962962"/>
    <x v="1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d v="2014-07-16T11:18:30"/>
    <b v="0"/>
    <n v="45"/>
    <b v="1"/>
    <s v="theater/plays"/>
    <n v="100"/>
    <n v="33.333333333333336"/>
    <x v="1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d v="2016-03-22T02:18:02"/>
    <b v="0"/>
    <n v="49"/>
    <b v="1"/>
    <s v="theater/plays"/>
    <n v="287"/>
    <n v="58.571428571428569"/>
    <x v="1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d v="2016-02-18T10:13:25"/>
    <b v="0"/>
    <n v="24"/>
    <b v="1"/>
    <s v="theater/plays"/>
    <n v="108.5"/>
    <n v="135.625"/>
    <x v="1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d v="2015-06-13T07:35:44"/>
    <b v="0"/>
    <n v="112"/>
    <b v="1"/>
    <s v="theater/plays"/>
    <n v="115.5"/>
    <n v="30.9375"/>
    <x v="1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d v="2014-11-21T17:11:30"/>
    <b v="0"/>
    <n v="23"/>
    <b v="1"/>
    <s v="theater/plays"/>
    <n v="119.11764705882352"/>
    <n v="176.08695652173913"/>
    <x v="1"/>
  </r>
  <r>
    <n v="3586"/>
    <x v="3584"/>
    <s v="See Theatre In A New Light"/>
    <n v="7500"/>
    <n v="8207"/>
    <x v="0"/>
    <x v="0"/>
    <s v="USD"/>
    <n v="1474649070"/>
    <d v="2016-09-23T16:44:30"/>
    <n v="1469465070"/>
    <d v="2016-07-25T16:44:30"/>
    <b v="0"/>
    <n v="54"/>
    <b v="1"/>
    <s v="theater/plays"/>
    <n v="109.42666666666668"/>
    <n v="151.9814814814815"/>
    <x v="1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d v="2016-05-13T12:57:34"/>
    <b v="0"/>
    <n v="28"/>
    <b v="1"/>
    <s v="theater/plays"/>
    <n v="126.6"/>
    <n v="22.607142857142858"/>
    <x v="1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d v="2015-04-07T19:53:30"/>
    <b v="0"/>
    <n v="11"/>
    <b v="1"/>
    <s v="theater/plays"/>
    <n v="100.49999999999999"/>
    <n v="18.272727272727273"/>
    <x v="1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d v="2015-05-01T15:32:27"/>
    <b v="0"/>
    <n v="62"/>
    <b v="1"/>
    <s v="theater/plays"/>
    <n v="127.49999999999999"/>
    <n v="82.258064516129039"/>
    <x v="1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d v="2014-09-20T08:00:34"/>
    <b v="0"/>
    <n v="73"/>
    <b v="1"/>
    <s v="theater/plays"/>
    <n v="100.05999999999999"/>
    <n v="68.534246575342465"/>
    <x v="1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d v="2014-12-30T22:45:44"/>
    <b v="0"/>
    <n v="18"/>
    <b v="1"/>
    <s v="theater/plays"/>
    <n v="175"/>
    <n v="68.055555555555557"/>
    <x v="1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d v="2014-12-15T19:55:07"/>
    <b v="0"/>
    <n v="35"/>
    <b v="1"/>
    <s v="theater/plays"/>
    <n v="127.25"/>
    <n v="72.714285714285708"/>
    <x v="1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d v="2014-12-01T21:33:59"/>
    <b v="0"/>
    <n v="43"/>
    <b v="1"/>
    <s v="theater/plays"/>
    <n v="110.63333333333334"/>
    <n v="77.186046511627907"/>
    <x v="1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d v="2016-08-10T01:36:22"/>
    <b v="0"/>
    <n v="36"/>
    <b v="1"/>
    <s v="theater/plays"/>
    <n v="125.93749999999999"/>
    <n v="55.972222222222221"/>
    <x v="1"/>
  </r>
  <r>
    <n v="3595"/>
    <x v="3593"/>
    <s v="A new theatre company staging Will Eno's The Flu Season in Seattle"/>
    <n v="2600"/>
    <n v="3081"/>
    <x v="0"/>
    <x v="0"/>
    <s v="USD"/>
    <n v="1426229940"/>
    <d v="2015-03-13T06:59:00"/>
    <n v="1423959123"/>
    <d v="2015-02-15T00:12:03"/>
    <b v="0"/>
    <n v="62"/>
    <b v="1"/>
    <s v="theater/plays"/>
    <n v="118.5"/>
    <n v="49.693548387096776"/>
    <x v="1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d v="2014-08-05T17:09:42"/>
    <b v="0"/>
    <n v="15"/>
    <b v="1"/>
    <s v="theater/plays"/>
    <n v="107.72727272727273"/>
    <n v="79"/>
    <x v="1"/>
  </r>
  <r>
    <n v="3597"/>
    <x v="3595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d v="2016-02-17T14:03:10"/>
    <b v="0"/>
    <n v="33"/>
    <b v="1"/>
    <s v="theater/plays"/>
    <n v="102.60000000000001"/>
    <n v="77.727272727272734"/>
    <x v="1"/>
  </r>
  <r>
    <n v="3598"/>
    <x v="3596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d v="2014-08-15T19:10:22"/>
    <b v="0"/>
    <n v="27"/>
    <b v="1"/>
    <s v="theater/plays"/>
    <n v="110.1"/>
    <n v="40.777777777777779"/>
    <x v="1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d v="2015-08-04T19:04:37"/>
    <b v="0"/>
    <n v="17"/>
    <b v="1"/>
    <s v="theater/plays"/>
    <n v="202"/>
    <n v="59.411764705882355"/>
    <x v="1"/>
  </r>
  <r>
    <n v="3600"/>
    <x v="3598"/>
    <s v="The First Play From The Man Who Brought You The Black James Bond!"/>
    <n v="10"/>
    <n v="13"/>
    <x v="0"/>
    <x v="0"/>
    <s v="USD"/>
    <n v="1476390164"/>
    <d v="2016-10-13T20:22:44"/>
    <n v="1473970964"/>
    <d v="2016-09-15T20:22:44"/>
    <b v="0"/>
    <n v="4"/>
    <b v="1"/>
    <s v="theater/plays"/>
    <n v="130"/>
    <n v="3.25"/>
    <x v="1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d v="2014-12-17T23:58:02"/>
    <b v="0"/>
    <n v="53"/>
    <b v="1"/>
    <s v="theater/plays"/>
    <n v="104.35000000000001"/>
    <n v="39.377358490566039"/>
    <x v="1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d v="2016-03-18T21:27:59"/>
    <b v="0"/>
    <n v="49"/>
    <b v="1"/>
    <s v="theater/plays"/>
    <n v="100.05"/>
    <n v="81.673469387755105"/>
    <x v="1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d v="2015-10-06T20:44:40"/>
    <b v="0"/>
    <n v="57"/>
    <b v="1"/>
    <s v="theater/plays"/>
    <n v="170.66666666666669"/>
    <n v="44.912280701754383"/>
    <x v="1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d v="2016-04-23T00:22:36"/>
    <b v="0"/>
    <n v="69"/>
    <b v="1"/>
    <s v="theater/plays"/>
    <n v="112.83333333333334"/>
    <n v="49.05797101449275"/>
    <x v="1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d v="2016-01-14T19:02:06"/>
    <b v="0"/>
    <n v="15"/>
    <b v="1"/>
    <s v="theater/plays"/>
    <n v="184"/>
    <n v="30.666666666666668"/>
    <x v="1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d v="2016-07-15T14:30:57"/>
    <b v="0"/>
    <n v="64"/>
    <b v="1"/>
    <s v="theater/plays"/>
    <n v="130.26666666666665"/>
    <n v="61.0625"/>
    <x v="1"/>
  </r>
  <r>
    <n v="3607"/>
    <x v="3605"/>
    <s v="'E15' is a verbatim project that looks at the story of the Focus E15 Campaign"/>
    <n v="550"/>
    <n v="580"/>
    <x v="0"/>
    <x v="1"/>
    <s v="GBP"/>
    <n v="1450137600"/>
    <d v="2015-12-15T00:00:00"/>
    <n v="1448924882"/>
    <d v="2015-11-30T23:08:02"/>
    <b v="0"/>
    <n v="20"/>
    <b v="1"/>
    <s v="theater/plays"/>
    <n v="105.45454545454544"/>
    <n v="29"/>
    <x v="1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d v="2016-05-16T17:01:30"/>
    <b v="0"/>
    <n v="27"/>
    <b v="1"/>
    <s v="theater/plays"/>
    <n v="100"/>
    <n v="29.62962962962963"/>
    <x v="1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d v="2016-02-29T23:48:05"/>
    <b v="0"/>
    <n v="21"/>
    <b v="1"/>
    <s v="theater/plays"/>
    <n v="153.31632653061226"/>
    <n v="143.0952380952381"/>
    <x v="1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d v="2015-07-18T10:22:16"/>
    <b v="0"/>
    <n v="31"/>
    <b v="1"/>
    <s v="theater/plays"/>
    <n v="162.30000000000001"/>
    <n v="52.354838709677416"/>
    <x v="1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d v="2015-03-09T08:53:21"/>
    <b v="0"/>
    <n v="51"/>
    <b v="1"/>
    <s v="theater/plays"/>
    <n v="136"/>
    <n v="66.666666666666671"/>
    <x v="1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d v="2014-05-30T17:26:51"/>
    <b v="0"/>
    <n v="57"/>
    <b v="1"/>
    <s v="theater/plays"/>
    <n v="144.4"/>
    <n v="126.66666666666667"/>
    <x v="1"/>
  </r>
  <r>
    <n v="3613"/>
    <x v="3611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d v="2014-05-29T14:09:34"/>
    <b v="0"/>
    <n v="20"/>
    <b v="1"/>
    <s v="theater/plays"/>
    <n v="100"/>
    <n v="62.5"/>
    <x v="1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d v="2015-05-20T01:00:16"/>
    <b v="0"/>
    <n v="71"/>
    <b v="1"/>
    <s v="theater/plays"/>
    <n v="100.8"/>
    <n v="35.492957746478872"/>
    <x v="1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d v="2015-11-10T14:14:56"/>
    <b v="0"/>
    <n v="72"/>
    <b v="1"/>
    <s v="theater/plays"/>
    <n v="106.80000000000001"/>
    <n v="37.083333333333336"/>
    <x v="1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d v="2015-02-17T22:47:44"/>
    <b v="0"/>
    <n v="45"/>
    <b v="1"/>
    <s v="theater/plays"/>
    <n v="124.8"/>
    <n v="69.333333333333329"/>
    <x v="1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d v="2017-02-13T14:38:49"/>
    <b v="0"/>
    <n v="51"/>
    <b v="1"/>
    <s v="theater/plays"/>
    <n v="118.91891891891892"/>
    <n v="17.254901960784313"/>
    <x v="1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d v="2015-05-04T15:04:10"/>
    <b v="0"/>
    <n v="56"/>
    <b v="1"/>
    <s v="theater/plays"/>
    <n v="101"/>
    <n v="36.071428571428569"/>
    <x v="1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d v="2016-10-18T03:10:26"/>
    <b v="0"/>
    <n v="17"/>
    <b v="1"/>
    <s v="theater/plays"/>
    <n v="112.99999999999999"/>
    <n v="66.470588235294116"/>
    <x v="1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d v="2015-02-02T22:31:01"/>
    <b v="0"/>
    <n v="197"/>
    <b v="1"/>
    <s v="theater/plays"/>
    <n v="105.19047619047619"/>
    <n v="56.065989847715734"/>
    <x v="1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d v="2016-09-06T22:27:24"/>
    <b v="0"/>
    <n v="70"/>
    <b v="1"/>
    <s v="theater/plays"/>
    <n v="109.73333333333332"/>
    <n v="47.028571428571432"/>
    <x v="1"/>
  </r>
  <r>
    <n v="3622"/>
    <x v="3619"/>
    <s v="5 actors. 39 characters. 1 epic adventure. Presented by the Cradle Theatre Company."/>
    <n v="1000"/>
    <n v="1000.99"/>
    <x v="0"/>
    <x v="0"/>
    <s v="USD"/>
    <n v="1411874580"/>
    <d v="2014-09-28T03:23:00"/>
    <n v="1409030371"/>
    <d v="2014-08-26T05:19:31"/>
    <b v="0"/>
    <n v="21"/>
    <b v="1"/>
    <s v="theater/plays"/>
    <n v="100.099"/>
    <n v="47.666190476190479"/>
    <x v="1"/>
  </r>
  <r>
    <n v="3623"/>
    <x v="3620"/>
    <s v="An original play exploring the complications of romantic relationships in all forms."/>
    <n v="2500"/>
    <n v="3000"/>
    <x v="0"/>
    <x v="0"/>
    <s v="USD"/>
    <n v="1406358000"/>
    <d v="2014-07-26T07:00:00"/>
    <n v="1404841270"/>
    <d v="2014-07-08T17:41:10"/>
    <b v="0"/>
    <n v="34"/>
    <b v="1"/>
    <s v="theater/plays"/>
    <n v="120"/>
    <n v="88.235294117647058"/>
    <x v="1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d v="2016-06-24T18:34:50"/>
    <b v="0"/>
    <n v="39"/>
    <b v="1"/>
    <s v="theater/plays"/>
    <n v="104.93333333333332"/>
    <n v="80.717948717948715"/>
    <x v="1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d v="2015-06-02T15:39:37"/>
    <b v="0"/>
    <n v="78"/>
    <b v="1"/>
    <s v="theater/plays"/>
    <n v="102.66666666666666"/>
    <n v="39.487179487179489"/>
    <x v="1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d v="2014-07-26T16:00:57"/>
    <b v="0"/>
    <n v="48"/>
    <b v="1"/>
    <s v="theater/plays"/>
    <n v="101.82500000000002"/>
    <n v="84.854166666666671"/>
    <x v="1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d v="2016-03-31T17:48:07"/>
    <b v="0"/>
    <n v="29"/>
    <b v="1"/>
    <s v="theater/plays"/>
    <n v="100"/>
    <n v="68.965517241379317"/>
    <x v="1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d v="2015-10-14T19:59:56"/>
    <b v="0"/>
    <n v="0"/>
    <b v="0"/>
    <s v="theater/musical"/>
    <n v="0"/>
    <e v="#DIV/0!"/>
    <x v="1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d v="2016-03-08T02:16:04"/>
    <b v="0"/>
    <n v="2"/>
    <b v="0"/>
    <s v="theater/musical"/>
    <n v="1.9999999999999998E-4"/>
    <n v="1"/>
    <x v="1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d v="2014-10-30T20:19:50"/>
    <b v="0"/>
    <n v="1"/>
    <b v="0"/>
    <s v="theater/musical"/>
    <n v="3.3333333333333333E-2"/>
    <n v="1"/>
    <x v="1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d v="2014-08-29T18:04:57"/>
    <b v="0"/>
    <n v="59"/>
    <b v="0"/>
    <s v="theater/musical"/>
    <n v="51.023391812865491"/>
    <n v="147.88135593220338"/>
    <x v="1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d v="2014-11-03T22:29:09"/>
    <b v="0"/>
    <n v="1"/>
    <b v="0"/>
    <s v="theater/musical"/>
    <n v="20"/>
    <n v="100"/>
    <x v="1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d v="2016-10-06T14:57:47"/>
    <b v="0"/>
    <n v="31"/>
    <b v="0"/>
    <s v="theater/musical"/>
    <n v="35.24"/>
    <n v="56.838709677419352"/>
    <x v="1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d v="2016-11-27T03:59:34"/>
    <b v="0"/>
    <n v="18"/>
    <b v="0"/>
    <s v="theater/musical"/>
    <n v="4.246666666666667"/>
    <n v="176.94444444444446"/>
    <x v="1"/>
  </r>
  <r>
    <n v="3635"/>
    <x v="3632"/>
    <s v="Mary's Son is a pop opera about Jesus and the hope he brings to all people."/>
    <n v="3500"/>
    <n v="1276"/>
    <x v="2"/>
    <x v="0"/>
    <s v="USD"/>
    <n v="1461186676"/>
    <d v="2016-04-20T21:11:16"/>
    <n v="1458594676"/>
    <d v="2016-03-21T21:11:16"/>
    <b v="0"/>
    <n v="10"/>
    <b v="0"/>
    <s v="theater/musical"/>
    <n v="36.457142857142856"/>
    <n v="127.6"/>
    <x v="1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d v="2015-08-10T16:40:29"/>
    <b v="0"/>
    <n v="0"/>
    <b v="0"/>
    <s v="theater/musical"/>
    <n v="0"/>
    <e v="#DIV/0!"/>
    <x v="1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d v="2014-12-02T16:48:55"/>
    <b v="0"/>
    <n v="14"/>
    <b v="0"/>
    <s v="theater/musical"/>
    <n v="30.866666666666664"/>
    <n v="66.142857142857139"/>
    <x v="1"/>
  </r>
  <r>
    <n v="3638"/>
    <x v="3635"/>
    <s v="A rock and roll journey that explores love, loss, redemption, duality and ascension."/>
    <n v="3300"/>
    <n v="216"/>
    <x v="2"/>
    <x v="5"/>
    <s v="CAD"/>
    <n v="1429456132"/>
    <d v="2015-04-19T15:08:52"/>
    <n v="1424275732"/>
    <d v="2015-02-18T16:08:52"/>
    <b v="0"/>
    <n v="2"/>
    <b v="0"/>
    <s v="theater/musical"/>
    <n v="6.5454545454545459"/>
    <n v="108"/>
    <x v="1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d v="2016-08-08T16:15:06"/>
    <b v="0"/>
    <n v="1"/>
    <b v="0"/>
    <s v="theater/musical"/>
    <n v="4.0000000000000001E-3"/>
    <n v="1"/>
    <x v="1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d v="2015-04-10T18:45:30"/>
    <b v="0"/>
    <n v="3"/>
    <b v="0"/>
    <s v="theater/musical"/>
    <n v="5.5"/>
    <n v="18.333333333333332"/>
    <x v="1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d v="2014-09-17T15:02:59"/>
    <b v="0"/>
    <n v="0"/>
    <b v="0"/>
    <s v="theater/musical"/>
    <n v="0"/>
    <e v="#DIV/0!"/>
    <x v="1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d v="2015-10-20T19:35:27"/>
    <b v="0"/>
    <n v="2"/>
    <b v="0"/>
    <s v="theater/musical"/>
    <n v="2.1428571428571428"/>
    <n v="7.5"/>
    <x v="1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d v="2015-10-08T03:27:19"/>
    <b v="0"/>
    <n v="0"/>
    <b v="0"/>
    <s v="theater/musical"/>
    <n v="0"/>
    <e v="#DIV/0!"/>
    <x v="1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d v="2016-02-09T05:48:07"/>
    <b v="0"/>
    <n v="12"/>
    <b v="0"/>
    <s v="theater/musical"/>
    <n v="16.420000000000002"/>
    <n v="68.416666666666671"/>
    <x v="1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d v="2016-10-22T23:17:18"/>
    <b v="0"/>
    <n v="1"/>
    <b v="0"/>
    <s v="theater/musical"/>
    <n v="0.1"/>
    <n v="1"/>
    <x v="1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d v="2015-05-16T10:06:42"/>
    <b v="0"/>
    <n v="8"/>
    <b v="0"/>
    <s v="theater/musical"/>
    <n v="4.8099999999999996"/>
    <n v="60.125"/>
    <x v="1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d v="2016-08-16T17:58:47"/>
    <b v="0"/>
    <n v="2"/>
    <b v="0"/>
    <s v="theater/musical"/>
    <n v="6"/>
    <n v="15"/>
    <x v="1"/>
  </r>
  <r>
    <n v="3648"/>
    <x v="3645"/>
    <s v="Help Moth Live! Support Moth and its artist collective to achieve its 2014/15 season."/>
    <n v="40000"/>
    <n v="40153"/>
    <x v="0"/>
    <x v="0"/>
    <s v="USD"/>
    <n v="1412492445"/>
    <d v="2014-10-05T07:00:45"/>
    <n v="1409900445"/>
    <d v="2014-09-05T07:00:45"/>
    <b v="0"/>
    <n v="73"/>
    <b v="1"/>
    <s v="theater/plays"/>
    <n v="100.38249999999999"/>
    <n v="550.04109589041093"/>
    <x v="1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d v="2014-05-21T17:06:34"/>
    <b v="0"/>
    <n v="8"/>
    <b v="1"/>
    <s v="theater/plays"/>
    <n v="104"/>
    <n v="97.5"/>
    <x v="1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d v="2016-01-12T11:29:44"/>
    <b v="0"/>
    <n v="17"/>
    <b v="1"/>
    <s v="theater/plays"/>
    <n v="100"/>
    <n v="29.411764705882351"/>
    <x v="1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d v="2014-07-08T15:30:42"/>
    <b v="0"/>
    <n v="9"/>
    <b v="1"/>
    <s v="theater/plays"/>
    <n v="104"/>
    <n v="57.777777777777779"/>
    <x v="1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d v="2016-08-14T15:28:22"/>
    <b v="0"/>
    <n v="17"/>
    <b v="1"/>
    <s v="theater/plays"/>
    <n v="250.66666666666669"/>
    <n v="44.235294117647058"/>
    <x v="1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d v="2015-07-06T08:43:27"/>
    <b v="0"/>
    <n v="33"/>
    <b v="1"/>
    <s v="theater/plays"/>
    <n v="100.49999999999999"/>
    <n v="60.909090909090907"/>
    <x v="1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d v="2016-03-11T09:59:46"/>
    <b v="0"/>
    <n v="38"/>
    <b v="1"/>
    <s v="theater/plays"/>
    <n v="174.4"/>
    <n v="68.84210526315789"/>
    <x v="1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d v="2015-06-18T19:16:38"/>
    <b v="0"/>
    <n v="79"/>
    <b v="1"/>
    <s v="theater/plays"/>
    <n v="116.26"/>
    <n v="73.582278481012665"/>
    <x v="1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d v="2017-01-02T21:50:36"/>
    <b v="0"/>
    <n v="46"/>
    <b v="1"/>
    <s v="theater/plays"/>
    <n v="105.82000000000001"/>
    <n v="115.02173913043478"/>
    <x v="1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d v="2016-05-09T15:06:59"/>
    <b v="0"/>
    <n v="20"/>
    <b v="1"/>
    <s v="theater/plays"/>
    <n v="110.75"/>
    <n v="110.75"/>
    <x v="1"/>
  </r>
  <r>
    <n v="3658"/>
    <x v="3654"/>
    <s v="Life is hard when your own imaginary friend can't make time for you."/>
    <n v="1500"/>
    <n v="1510"/>
    <x v="0"/>
    <x v="0"/>
    <s v="USD"/>
    <n v="1404273540"/>
    <d v="2014-07-02T03:59:00"/>
    <n v="1400272580"/>
    <d v="2014-05-16T20:36:20"/>
    <b v="0"/>
    <n v="20"/>
    <b v="1"/>
    <s v="theater/plays"/>
    <n v="100.66666666666666"/>
    <n v="75.5"/>
    <x v="1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d v="2015-02-20T06:39:10"/>
    <b v="0"/>
    <n v="13"/>
    <b v="1"/>
    <s v="theater/plays"/>
    <n v="102.03333333333333"/>
    <n v="235.46153846153845"/>
    <x v="1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d v="2014-11-28T21:08:45"/>
    <b v="0"/>
    <n v="22"/>
    <b v="1"/>
    <s v="theater/plays"/>
    <n v="100"/>
    <n v="11.363636363636363"/>
    <x v="1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d v="2016-03-18T21:31:12"/>
    <b v="0"/>
    <n v="36"/>
    <b v="1"/>
    <s v="theater/plays"/>
    <n v="111.00000000000001"/>
    <n v="92.5"/>
    <x v="1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d v="2015-03-01T05:16:54"/>
    <b v="0"/>
    <n v="40"/>
    <b v="1"/>
    <s v="theater/plays"/>
    <n v="101.42500000000001"/>
    <n v="202.85"/>
    <x v="1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d v="2016-10-22T10:50:30"/>
    <b v="0"/>
    <n v="9"/>
    <b v="1"/>
    <s v="theater/plays"/>
    <n v="104"/>
    <n v="26"/>
    <x v="1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d v="2016-06-02T05:58:09"/>
    <b v="0"/>
    <n v="19"/>
    <b v="1"/>
    <s v="theater/plays"/>
    <n v="109.375"/>
    <n v="46.05263157894737"/>
    <x v="1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d v="2015-10-17T19:23:42"/>
    <b v="0"/>
    <n v="14"/>
    <b v="1"/>
    <s v="theater/plays"/>
    <n v="115.16129032258064"/>
    <n v="51"/>
    <x v="1"/>
  </r>
  <r>
    <n v="3666"/>
    <x v="3662"/>
    <s v="Artistic Internship @ Ojai Playwrights Conference"/>
    <n v="1200"/>
    <n v="1200"/>
    <x v="0"/>
    <x v="0"/>
    <s v="USD"/>
    <n v="1406185200"/>
    <d v="2014-07-24T07:00:00"/>
    <n v="1404337382"/>
    <d v="2014-07-02T21:43:02"/>
    <b v="0"/>
    <n v="38"/>
    <b v="1"/>
    <s v="theater/plays"/>
    <n v="100"/>
    <n v="31.578947368421051"/>
    <x v="1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d v="2015-06-18T23:16:59"/>
    <b v="0"/>
    <n v="58"/>
    <b v="1"/>
    <s v="theater/plays"/>
    <n v="103.17033333333335"/>
    <n v="53.363965517241382"/>
    <x v="1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d v="2015-06-30T13:20:52"/>
    <b v="0"/>
    <n v="28"/>
    <b v="1"/>
    <s v="theater/plays"/>
    <n v="103.49999999999999"/>
    <n v="36.964285714285715"/>
    <x v="1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d v="2015-05-12T16:12:17"/>
    <b v="0"/>
    <n v="17"/>
    <b v="1"/>
    <s v="theater/plays"/>
    <n v="138.19999999999999"/>
    <n v="81.294117647058826"/>
    <x v="1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d v="2015-05-18T12:20:11"/>
    <b v="0"/>
    <n v="12"/>
    <b v="1"/>
    <s v="theater/plays"/>
    <n v="109.54545454545455"/>
    <n v="20.083333333333332"/>
    <x v="1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d v="2014-06-30T15:04:27"/>
    <b v="0"/>
    <n v="40"/>
    <b v="1"/>
    <s v="theater/plays"/>
    <n v="100.85714285714286"/>
    <n v="88.25"/>
    <x v="1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d v="2014-08-27T22:43:04"/>
    <b v="0"/>
    <n v="57"/>
    <b v="1"/>
    <s v="theater/plays"/>
    <n v="101.53333333333335"/>
    <n v="53.438596491228068"/>
    <x v="1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d v="2014-10-02T07:04:57"/>
    <b v="0"/>
    <n v="114"/>
    <b v="1"/>
    <s v="theater/plays"/>
    <n v="113.625"/>
    <n v="39.868421052631582"/>
    <x v="1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d v="2016-07-05T20:57:09"/>
    <b v="0"/>
    <n v="31"/>
    <b v="1"/>
    <s v="theater/plays"/>
    <n v="100"/>
    <n v="145.16129032258064"/>
    <x v="1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d v="2016-05-03T14:19:42"/>
    <b v="0"/>
    <n v="3"/>
    <b v="1"/>
    <s v="theater/plays"/>
    <n v="140"/>
    <n v="23.333333333333332"/>
    <x v="1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d v="2014-08-25T19:34:44"/>
    <b v="0"/>
    <n v="16"/>
    <b v="1"/>
    <s v="theater/plays"/>
    <n v="128.75"/>
    <n v="64.375"/>
    <x v="1"/>
  </r>
  <r>
    <n v="3677"/>
    <x v="3673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d v="2014-06-12T13:46:58"/>
    <b v="0"/>
    <n v="199"/>
    <b v="1"/>
    <s v="theater/plays"/>
    <n v="102.90416666666667"/>
    <n v="62.052763819095475"/>
    <x v="1"/>
  </r>
  <r>
    <n v="3678"/>
    <x v="3674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d v="2015-04-26T12:44:58"/>
    <b v="0"/>
    <n v="31"/>
    <b v="1"/>
    <s v="theater/plays"/>
    <n v="102.49999999999999"/>
    <n v="66.129032258064512"/>
    <x v="1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d v="2014-05-27T18:16:21"/>
    <b v="0"/>
    <n v="30"/>
    <b v="1"/>
    <s v="theater/plays"/>
    <n v="110.1"/>
    <n v="73.400000000000006"/>
    <x v="1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d v="2016-09-14T10:53:54"/>
    <b v="0"/>
    <n v="34"/>
    <b v="1"/>
    <s v="theater/plays"/>
    <n v="112.76666666666667"/>
    <n v="99.5"/>
    <x v="1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d v="2016-01-05T15:38:10"/>
    <b v="0"/>
    <n v="18"/>
    <b v="1"/>
    <s v="theater/plays"/>
    <n v="111.9"/>
    <n v="62.166666666666664"/>
    <x v="1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d v="2014-05-13T16:26:58"/>
    <b v="0"/>
    <n v="67"/>
    <b v="1"/>
    <s v="theater/plays"/>
    <n v="139.19999999999999"/>
    <n v="62.328358208955223"/>
    <x v="1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d v="2016-09-20T02:48:16"/>
    <b v="0"/>
    <n v="66"/>
    <b v="1"/>
    <s v="theater/plays"/>
    <n v="110.85714285714286"/>
    <n v="58.787878787878789"/>
    <x v="1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d v="2015-08-03T04:19:46"/>
    <b v="0"/>
    <n v="23"/>
    <b v="1"/>
    <s v="theater/plays"/>
    <n v="139.06666666666666"/>
    <n v="45.347826086956523"/>
    <x v="1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d v="2014-04-24T14:14:19"/>
    <b v="0"/>
    <n v="126"/>
    <b v="1"/>
    <s v="theater/plays"/>
    <n v="105.69999999999999"/>
    <n v="41.944444444444443"/>
    <x v="1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d v="2015-08-14T15:54:20"/>
    <b v="0"/>
    <n v="6"/>
    <b v="1"/>
    <s v="theater/plays"/>
    <n v="101.42857142857142"/>
    <n v="59.166666666666664"/>
    <x v="1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d v="2014-05-28T05:14:15"/>
    <b v="0"/>
    <n v="25"/>
    <b v="1"/>
    <s v="theater/plays"/>
    <n v="100.245"/>
    <n v="200.49"/>
    <x v="1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d v="2014-07-09T18:53:24"/>
    <b v="0"/>
    <n v="39"/>
    <b v="1"/>
    <s v="theater/plays"/>
    <n v="109.16666666666666"/>
    <n v="83.974358974358978"/>
    <x v="1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d v="2015-05-23T19:50:39"/>
    <b v="0"/>
    <n v="62"/>
    <b v="1"/>
    <s v="theater/plays"/>
    <n v="118.33333333333333"/>
    <n v="57.258064516129032"/>
    <x v="1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d v="2014-10-28T14:21:23"/>
    <b v="0"/>
    <n v="31"/>
    <b v="1"/>
    <s v="theater/plays"/>
    <n v="120"/>
    <n v="58.064516129032256"/>
    <x v="1"/>
  </r>
  <r>
    <n v="3691"/>
    <x v="3687"/>
    <s v="World Premiere of last play written by Amiri Baraka"/>
    <n v="40000"/>
    <n v="51184"/>
    <x v="0"/>
    <x v="0"/>
    <s v="USD"/>
    <n v="1425272340"/>
    <d v="2015-03-02T04:59:00"/>
    <n v="1421426929"/>
    <d v="2015-01-16T16:48:49"/>
    <b v="0"/>
    <n v="274"/>
    <b v="1"/>
    <s v="theater/plays"/>
    <n v="127.96000000000001"/>
    <n v="186.80291970802921"/>
    <x v="1"/>
  </r>
  <r>
    <n v="3692"/>
    <x v="3688"/>
    <s v="Help us independently produce two great comedies by Christopher Durang."/>
    <n v="1000"/>
    <n v="1260"/>
    <x v="0"/>
    <x v="0"/>
    <s v="USD"/>
    <n v="1411084800"/>
    <d v="2014-09-19T00:00:00"/>
    <n v="1410304179"/>
    <d v="2014-09-09T23:09:39"/>
    <b v="0"/>
    <n v="17"/>
    <b v="1"/>
    <s v="theater/plays"/>
    <n v="126"/>
    <n v="74.117647058823536"/>
    <x v="1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d v="2015-11-01T04:35:29"/>
    <b v="0"/>
    <n v="14"/>
    <b v="1"/>
    <s v="theater/plays"/>
    <n v="129.12912912912913"/>
    <n v="30.714285714285715"/>
    <x v="1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d v="2016-04-30T03:12:47"/>
    <b v="0"/>
    <n v="60"/>
    <b v="1"/>
    <s v="theater/plays"/>
    <n v="107.42857142857143"/>
    <n v="62.666666666666664"/>
    <x v="1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d v="2014-12-22T20:53:30"/>
    <b v="0"/>
    <n v="33"/>
    <b v="1"/>
    <s v="theater/plays"/>
    <n v="100.125"/>
    <n v="121.36363636363636"/>
    <x v="1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d v="2014-12-15T14:48:36"/>
    <b v="0"/>
    <n v="78"/>
    <b v="1"/>
    <s v="theater/plays"/>
    <n v="155"/>
    <n v="39.743589743589745"/>
    <x v="1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d v="2016-04-19T11:10:48"/>
    <b v="0"/>
    <n v="30"/>
    <b v="1"/>
    <s v="theater/plays"/>
    <n v="108"/>
    <n v="72"/>
    <x v="1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d v="2016-02-01T19:21:27"/>
    <b v="0"/>
    <n v="136"/>
    <b v="1"/>
    <s v="theater/plays"/>
    <n v="110.52"/>
    <n v="40.632352941176471"/>
    <x v="1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d v="2014-09-15T14:26:56"/>
    <b v="0"/>
    <n v="40"/>
    <b v="1"/>
    <s v="theater/plays"/>
    <n v="100.8"/>
    <n v="63"/>
    <x v="1"/>
  </r>
  <r>
    <n v="3700"/>
    <x v="3696"/>
    <s v="Help me produce the play I have written for my senior project!"/>
    <n v="500"/>
    <n v="606"/>
    <x v="0"/>
    <x v="0"/>
    <s v="USD"/>
    <n v="1412092800"/>
    <d v="2014-09-30T16:00:00"/>
    <n v="1409493800"/>
    <d v="2014-08-31T14:03:20"/>
    <b v="0"/>
    <n v="18"/>
    <b v="1"/>
    <s v="theater/plays"/>
    <n v="121.2"/>
    <n v="33.666666666666664"/>
    <x v="1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d v="2015-05-05T12:59:53"/>
    <b v="0"/>
    <n v="39"/>
    <b v="1"/>
    <s v="theater/plays"/>
    <n v="100.33333333333334"/>
    <n v="38.589743589743591"/>
    <x v="1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d v="2016-06-03T12:54:44"/>
    <b v="0"/>
    <n v="21"/>
    <b v="1"/>
    <s v="theater/plays"/>
    <n v="109.16666666666666"/>
    <n v="155.95238095238096"/>
    <x v="1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d v="2016-07-05T12:06:28"/>
    <b v="0"/>
    <n v="30"/>
    <b v="1"/>
    <s v="theater/plays"/>
    <n v="123.42857142857142"/>
    <n v="43.2"/>
    <x v="1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d v="2016-04-01T16:33:14"/>
    <b v="0"/>
    <n v="27"/>
    <b v="1"/>
    <s v="theater/plays"/>
    <n v="136.33666666666667"/>
    <n v="15.148518518518518"/>
    <x v="1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d v="2014-06-02T13:01:54"/>
    <b v="0"/>
    <n v="35"/>
    <b v="1"/>
    <s v="theater/plays"/>
    <n v="103.46657233816768"/>
    <n v="83.571428571428569"/>
    <x v="1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d v="2014-08-28T21:55:49"/>
    <b v="0"/>
    <n v="13"/>
    <b v="1"/>
    <s v="theater/plays"/>
    <n v="121.33333333333334"/>
    <n v="140"/>
    <x v="1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d v="2016-07-01T01:09:38"/>
    <b v="0"/>
    <n v="23"/>
    <b v="1"/>
    <s v="theater/plays"/>
    <n v="186"/>
    <n v="80.869565217391298"/>
    <x v="1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d v="2014-06-20T03:24:46"/>
    <b v="0"/>
    <n v="39"/>
    <b v="1"/>
    <s v="theater/plays"/>
    <n v="300"/>
    <n v="53.846153846153847"/>
    <x v="1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d v="2014-05-26T16:59:06"/>
    <b v="0"/>
    <n v="35"/>
    <b v="1"/>
    <s v="theater/plays"/>
    <n v="108.25"/>
    <n v="30.928571428571427"/>
    <x v="1"/>
  </r>
  <r>
    <n v="3710"/>
    <x v="3706"/>
    <s v="A comedy about, life, death, men, women, and the power of a good Kegel."/>
    <n v="1300"/>
    <n v="1835"/>
    <x v="0"/>
    <x v="0"/>
    <s v="USD"/>
    <n v="1428068988"/>
    <d v="2015-04-03T13:49:48"/>
    <n v="1425908988"/>
    <d v="2015-03-09T13:49:48"/>
    <b v="0"/>
    <n v="27"/>
    <b v="1"/>
    <s v="theater/plays"/>
    <n v="141.15384615384616"/>
    <n v="67.962962962962962"/>
    <x v="1"/>
  </r>
  <r>
    <n v="3711"/>
    <x v="3707"/>
    <s v="Two teachers and twenty kids bring one of Shakespeare's plays to life!"/>
    <n v="500"/>
    <n v="570"/>
    <x v="0"/>
    <x v="0"/>
    <s v="USD"/>
    <n v="1402848000"/>
    <d v="2014-06-15T16:00:00"/>
    <n v="1400606573"/>
    <d v="2014-05-20T17:22:53"/>
    <b v="0"/>
    <n v="21"/>
    <b v="1"/>
    <s v="theater/plays"/>
    <n v="113.99999999999999"/>
    <n v="27.142857142857142"/>
    <x v="1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d v="2015-05-10T04:07:47"/>
    <b v="0"/>
    <n v="104"/>
    <b v="1"/>
    <s v="theater/plays"/>
    <n v="153.73333333333335"/>
    <n v="110.86538461538461"/>
    <x v="1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d v="2016-05-15T17:42:46"/>
    <b v="0"/>
    <n v="19"/>
    <b v="1"/>
    <s v="theater/plays"/>
    <n v="101.49999999999999"/>
    <n v="106.84210526315789"/>
    <x v="1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d v="2015-04-24T13:21:07"/>
    <b v="0"/>
    <n v="97"/>
    <b v="1"/>
    <s v="theater/plays"/>
    <n v="102.35000000000001"/>
    <n v="105.51546391752578"/>
    <x v="1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d v="2015-02-01T23:53:39"/>
    <b v="0"/>
    <n v="27"/>
    <b v="1"/>
    <s v="theater/plays"/>
    <n v="102.57142857142858"/>
    <n v="132.96296296296296"/>
    <x v="1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d v="2015-12-22T21:18:29"/>
    <b v="0"/>
    <n v="24"/>
    <b v="1"/>
    <s v="theater/plays"/>
    <n v="155.75"/>
    <n v="51.916666666666664"/>
    <x v="1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d v="2015-04-08T20:47:29"/>
    <b v="0"/>
    <n v="13"/>
    <b v="1"/>
    <s v="theater/plays"/>
    <n v="100.75"/>
    <n v="310"/>
    <x v="1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d v="2015-01-28T17:11:15"/>
    <b v="0"/>
    <n v="46"/>
    <b v="1"/>
    <s v="theater/plays"/>
    <n v="239.4"/>
    <n v="26.021739130434781"/>
    <x v="1"/>
  </r>
  <r>
    <n v="3719"/>
    <x v="3715"/>
    <s v="A new piece of physical theatre about love, regret and longing."/>
    <n v="200"/>
    <n v="420"/>
    <x v="0"/>
    <x v="1"/>
    <s v="GBP"/>
    <n v="1434994266"/>
    <d v="2015-06-22T17:31:06"/>
    <n v="1432402266"/>
    <d v="2015-05-23T17:31:06"/>
    <b v="0"/>
    <n v="4"/>
    <b v="1"/>
    <s v="theater/plays"/>
    <n v="210"/>
    <n v="105"/>
    <x v="1"/>
  </r>
  <r>
    <n v="3720"/>
    <x v="3716"/>
    <s v="Breaking the American Indian stereotype in the American Theatre."/>
    <n v="3300"/>
    <n v="3449"/>
    <x v="0"/>
    <x v="0"/>
    <s v="USD"/>
    <n v="1435881006"/>
    <d v="2015-07-02T23:50:06"/>
    <n v="1433980206"/>
    <d v="2015-06-10T23:50:06"/>
    <b v="0"/>
    <n v="40"/>
    <b v="1"/>
    <s v="theater/plays"/>
    <n v="104.51515151515152"/>
    <n v="86.224999999999994"/>
    <x v="1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d v="2014-10-15T22:28:04"/>
    <b v="0"/>
    <n v="44"/>
    <b v="1"/>
    <s v="theater/plays"/>
    <n v="100.8"/>
    <n v="114.54545454545455"/>
    <x v="1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d v="2016-01-12T16:07:27"/>
    <b v="0"/>
    <n v="35"/>
    <b v="1"/>
    <s v="theater/plays"/>
    <n v="111.20000000000002"/>
    <n v="47.657142857142858"/>
    <x v="1"/>
  </r>
  <r>
    <n v="3723"/>
    <x v="3719"/>
    <s v="Saltmine Theatre Company present Beauty and the Beast:"/>
    <n v="4500"/>
    <n v="4592"/>
    <x v="0"/>
    <x v="1"/>
    <s v="GBP"/>
    <n v="1417374262"/>
    <d v="2014-11-30T19:04:22"/>
    <n v="1414778662"/>
    <d v="2014-10-31T18:04:22"/>
    <b v="0"/>
    <n v="63"/>
    <b v="1"/>
    <s v="theater/plays"/>
    <n v="102.04444444444445"/>
    <n v="72.888888888888886"/>
    <x v="1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d v="2016-04-05T11:47:40"/>
    <b v="0"/>
    <n v="89"/>
    <b v="1"/>
    <s v="theater/plays"/>
    <n v="102.54767441860466"/>
    <n v="49.545505617977533"/>
    <x v="1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d v="2016-02-01T22:41:07"/>
    <b v="0"/>
    <n v="15"/>
    <b v="1"/>
    <s v="theater/plays"/>
    <n v="127"/>
    <n v="25.4"/>
    <x v="1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d v="2016-04-02T03:22:51"/>
    <b v="0"/>
    <n v="46"/>
    <b v="1"/>
    <s v="theater/plays"/>
    <n v="338.70588235294122"/>
    <n v="62.586956521739133"/>
    <x v="1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d v="2016-09-19T08:21:34"/>
    <b v="0"/>
    <n v="33"/>
    <b v="1"/>
    <s v="theater/plays"/>
    <n v="100.75"/>
    <n v="61.060606060606062"/>
    <x v="1"/>
  </r>
  <r>
    <n v="3728"/>
    <x v="3724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d v="2015-07-20T04:06:16"/>
    <b v="0"/>
    <n v="31"/>
    <b v="0"/>
    <s v="theater/plays"/>
    <n v="9.31"/>
    <n v="60.064516129032256"/>
    <x v="1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d v="2015-02-06T04:55:12"/>
    <b v="0"/>
    <n v="5"/>
    <b v="0"/>
    <s v="theater/plays"/>
    <n v="7.24"/>
    <n v="72.400000000000006"/>
    <x v="1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d v="2015-07-18T16:15:59"/>
    <b v="0"/>
    <n v="1"/>
    <b v="0"/>
    <s v="theater/plays"/>
    <n v="10"/>
    <n v="100"/>
    <x v="1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d v="2014-12-10T18:04:06"/>
    <b v="0"/>
    <n v="12"/>
    <b v="0"/>
    <s v="theater/plays"/>
    <n v="11.272727272727273"/>
    <n v="51.666666666666664"/>
    <x v="1"/>
  </r>
  <r>
    <n v="3732"/>
    <x v="3728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d v="2014-11-25T16:15:33"/>
    <b v="0"/>
    <n v="4"/>
    <b v="0"/>
    <s v="theater/plays"/>
    <n v="15.411764705882353"/>
    <n v="32.75"/>
    <x v="1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d v="2015-04-09T00:35:08"/>
    <b v="0"/>
    <n v="0"/>
    <b v="0"/>
    <s v="theater/plays"/>
    <n v="0"/>
    <e v="#DIV/0!"/>
    <x v="1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d v="2015-03-26T21:38:16"/>
    <b v="0"/>
    <n v="7"/>
    <b v="0"/>
    <s v="theater/plays"/>
    <n v="28.466666666666669"/>
    <n v="61"/>
    <x v="1"/>
  </r>
  <r>
    <n v="3735"/>
    <x v="3731"/>
    <s v="Young Actor's taking on a Jacobean tragedy. Family, betrayal, love, lust, sex and death."/>
    <n v="150"/>
    <n v="20"/>
    <x v="2"/>
    <x v="1"/>
    <s v="GBP"/>
    <n v="1432831089"/>
    <d v="2015-05-28T16:38:09"/>
    <n v="1430239089"/>
    <d v="2015-04-28T16:38:09"/>
    <b v="0"/>
    <n v="2"/>
    <b v="0"/>
    <s v="theater/plays"/>
    <n v="13.333333333333334"/>
    <n v="10"/>
    <x v="1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d v="2015-02-13T17:04:53"/>
    <b v="0"/>
    <n v="1"/>
    <b v="0"/>
    <s v="theater/plays"/>
    <n v="0.66666666666666674"/>
    <n v="10"/>
    <x v="1"/>
  </r>
  <r>
    <n v="3737"/>
    <x v="3476"/>
    <s v="The ASU Theatre and Shakespeare Club presents Measure For Measure directed by Jordyn Ochser."/>
    <n v="700"/>
    <n v="150"/>
    <x v="2"/>
    <x v="0"/>
    <s v="USD"/>
    <n v="1447311540"/>
    <d v="2015-11-12T06:59:00"/>
    <n v="1445358903"/>
    <d v="2015-10-20T16:35:03"/>
    <b v="0"/>
    <n v="4"/>
    <b v="0"/>
    <s v="theater/plays"/>
    <n v="21.428571428571427"/>
    <n v="37.5"/>
    <x v="1"/>
  </r>
  <r>
    <n v="3738"/>
    <x v="3733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d v="2014-06-23T22:31:45"/>
    <b v="0"/>
    <n v="6"/>
    <b v="0"/>
    <s v="theater/plays"/>
    <n v="18"/>
    <n v="45"/>
    <x v="1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d v="2016-06-27T10:47:48"/>
    <b v="0"/>
    <n v="8"/>
    <b v="0"/>
    <s v="theater/plays"/>
    <n v="20.125"/>
    <n v="100.625"/>
    <x v="1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d v="2014-07-13T02:09:15"/>
    <b v="0"/>
    <n v="14"/>
    <b v="0"/>
    <s v="theater/plays"/>
    <n v="17.899999999999999"/>
    <n v="25.571428571428573"/>
    <x v="1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d v="2015-11-17T22:05:50"/>
    <b v="0"/>
    <n v="0"/>
    <b v="0"/>
    <s v="theater/plays"/>
    <n v="0"/>
    <e v="#DIV/0!"/>
    <x v="1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d v="2014-08-07T05:09:04"/>
    <b v="0"/>
    <n v="4"/>
    <b v="0"/>
    <s v="theater/plays"/>
    <n v="2"/>
    <n v="25"/>
    <x v="1"/>
  </r>
  <r>
    <n v="3743"/>
    <x v="3738"/>
    <s v="I'm taking the Adventures of Huckleberry Finn puppet show down the Mississippi River!"/>
    <n v="2200"/>
    <n v="0"/>
    <x v="2"/>
    <x v="0"/>
    <s v="USD"/>
    <n v="1404406964"/>
    <d v="2014-07-03T17:02:44"/>
    <n v="1401814964"/>
    <d v="2014-06-03T17:02:44"/>
    <b v="0"/>
    <n v="0"/>
    <b v="0"/>
    <s v="theater/plays"/>
    <n v="0"/>
    <e v="#DIV/0!"/>
    <x v="1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d v="2014-06-03T19:32:32"/>
    <b v="0"/>
    <n v="0"/>
    <b v="0"/>
    <s v="theater/plays"/>
    <n v="0"/>
    <e v="#DIV/0!"/>
    <x v="1"/>
  </r>
  <r>
    <n v="3745"/>
    <x v="3740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d v="2014-07-11T16:45:02"/>
    <b v="0"/>
    <n v="1"/>
    <b v="0"/>
    <s v="theater/plays"/>
    <n v="10"/>
    <n v="10"/>
    <x v="1"/>
  </r>
  <r>
    <n v="3746"/>
    <x v="3741"/>
    <s v="Generational curses CAN be broken...right?"/>
    <n v="8500"/>
    <n v="202"/>
    <x v="2"/>
    <x v="0"/>
    <s v="USD"/>
    <n v="1475918439"/>
    <d v="2016-10-08T09:20:39"/>
    <n v="1473326439"/>
    <d v="2016-09-08T09:20:39"/>
    <b v="0"/>
    <n v="1"/>
    <b v="0"/>
    <s v="theater/plays"/>
    <n v="2.3764705882352941"/>
    <n v="202"/>
    <x v="1"/>
  </r>
  <r>
    <n v="3747"/>
    <x v="3742"/>
    <s v="The world premiere of an astonishing new play by acclaimed writer Atiha Sen Gupta."/>
    <n v="2500"/>
    <n v="25"/>
    <x v="2"/>
    <x v="1"/>
    <s v="GBP"/>
    <n v="1436137140"/>
    <d v="2015-07-05T22:59:00"/>
    <n v="1433833896"/>
    <d v="2015-06-09T07:11:36"/>
    <b v="0"/>
    <n v="1"/>
    <b v="0"/>
    <s v="theater/plays"/>
    <n v="1"/>
    <n v="25"/>
    <x v="1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d v="2016-01-26T16:57:16"/>
    <b v="0"/>
    <n v="52"/>
    <b v="1"/>
    <s v="theater/musical"/>
    <n v="103.52"/>
    <n v="99.538461538461533"/>
    <x v="1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d v="2016-03-29T03:03:08"/>
    <b v="0"/>
    <n v="7"/>
    <b v="1"/>
    <s v="theater/musical"/>
    <n v="105"/>
    <n v="75"/>
    <x v="1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d v="2015-01-12T23:33:28"/>
    <b v="0"/>
    <n v="28"/>
    <b v="1"/>
    <s v="theater/musical"/>
    <n v="100.44999999999999"/>
    <n v="215.25"/>
    <x v="1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d v="2016-02-03T00:51:13"/>
    <b v="0"/>
    <n v="11"/>
    <b v="1"/>
    <s v="theater/musical"/>
    <n v="132.6"/>
    <n v="120.54545454545455"/>
    <x v="1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d v="2016-09-06T19:15:35"/>
    <b v="0"/>
    <n v="15"/>
    <b v="1"/>
    <s v="theater/musical"/>
    <n v="112.99999999999999"/>
    <n v="37.666666666666664"/>
    <x v="1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d v="2015-05-04T19:46:40"/>
    <b v="0"/>
    <n v="30"/>
    <b v="1"/>
    <s v="theater/musical"/>
    <n v="103.34"/>
    <n v="172.23333333333332"/>
    <x v="1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d v="2014-06-18T21:08:57"/>
    <b v="0"/>
    <n v="27"/>
    <b v="1"/>
    <s v="theater/musical"/>
    <n v="120"/>
    <n v="111.11111111111111"/>
    <x v="1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d v="2016-03-16T20:48:27"/>
    <b v="0"/>
    <n v="28"/>
    <b v="1"/>
    <s v="theater/musical"/>
    <n v="129.63636363636363"/>
    <n v="25.464285714285715"/>
    <x v="1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d v="2014-05-12T19:33:18"/>
    <b v="0"/>
    <n v="17"/>
    <b v="1"/>
    <s v="theater/musical"/>
    <n v="101.11111111111111"/>
    <n v="267.64705882352939"/>
    <x v="1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d v="2014-11-11T20:25:15"/>
    <b v="0"/>
    <n v="50"/>
    <b v="1"/>
    <s v="theater/musical"/>
    <n v="108.51428571428572"/>
    <n v="75.959999999999994"/>
    <x v="1"/>
  </r>
  <r>
    <n v="3758"/>
    <x v="3753"/>
    <s v="LUIGI'S LADIES: an original one-woman musical comedy"/>
    <n v="1500"/>
    <n v="1535"/>
    <x v="0"/>
    <x v="0"/>
    <s v="USD"/>
    <n v="1400475600"/>
    <d v="2014-05-19T05:00:00"/>
    <n v="1397819938"/>
    <d v="2014-04-18T11:18:58"/>
    <b v="0"/>
    <n v="26"/>
    <b v="1"/>
    <s v="theater/musical"/>
    <n v="102.33333333333334"/>
    <n v="59.03846153846154"/>
    <x v="1"/>
  </r>
  <r>
    <n v="3759"/>
    <x v="3754"/>
    <s v="A production company specializing in small-scale musicals"/>
    <n v="4000"/>
    <n v="4409.7700000000004"/>
    <x v="0"/>
    <x v="0"/>
    <s v="USD"/>
    <n v="1440556553"/>
    <d v="2015-08-26T02:35:53"/>
    <n v="1435372553"/>
    <d v="2015-06-27T02:35:53"/>
    <b v="0"/>
    <n v="88"/>
    <b v="1"/>
    <s v="theater/musical"/>
    <n v="110.24425000000002"/>
    <n v="50.111022727272733"/>
    <x v="1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d v="2014-04-10T12:36:26"/>
    <b v="0"/>
    <n v="91"/>
    <b v="1"/>
    <s v="theater/musical"/>
    <n v="101.0154"/>
    <n v="55.502967032967035"/>
    <x v="1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d v="2015-06-18T11:12:17"/>
    <b v="0"/>
    <n v="3"/>
    <b v="1"/>
    <s v="theater/musical"/>
    <n v="100"/>
    <n v="166.66666666666666"/>
    <x v="1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d v="2015-07-08T19:31:29"/>
    <b v="0"/>
    <n v="28"/>
    <b v="1"/>
    <s v="theater/musical"/>
    <n v="106.24"/>
    <n v="47.428571428571431"/>
    <x v="1"/>
  </r>
  <r>
    <n v="3763"/>
    <x v="3758"/>
    <s v="A musical about two guys writing a musical about...two guys writing a musical."/>
    <n v="5000"/>
    <n v="5000"/>
    <x v="0"/>
    <x v="0"/>
    <s v="USD"/>
    <n v="1427907626"/>
    <d v="2015-04-01T17:00:26"/>
    <n v="1425319226"/>
    <d v="2015-03-02T18:00:26"/>
    <b v="0"/>
    <n v="77"/>
    <b v="1"/>
    <s v="theater/musical"/>
    <n v="100"/>
    <n v="64.935064935064929"/>
    <x v="1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d v="2016-05-09T20:13:52"/>
    <b v="0"/>
    <n v="27"/>
    <b v="1"/>
    <s v="theater/musical"/>
    <n v="100"/>
    <n v="55.555555555555557"/>
    <x v="1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d v="2014-06-30T18:38:02"/>
    <b v="0"/>
    <n v="107"/>
    <b v="1"/>
    <s v="theater/musical"/>
    <n v="113.45714285714286"/>
    <n v="74.224299065420567"/>
    <x v="1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d v="2014-05-29T04:00:45"/>
    <b v="0"/>
    <n v="96"/>
    <b v="1"/>
    <s v="theater/musical"/>
    <n v="102.65010000000001"/>
    <n v="106.9271875"/>
    <x v="1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d v="2015-02-15T00:28:17"/>
    <b v="0"/>
    <n v="56"/>
    <b v="1"/>
    <s v="theater/musical"/>
    <n v="116.75"/>
    <n v="41.696428571428569"/>
    <x v="1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d v="2014-05-13T17:28:10"/>
    <b v="0"/>
    <n v="58"/>
    <b v="1"/>
    <s v="theater/musical"/>
    <n v="107.65274999999998"/>
    <n v="74.243275862068955"/>
    <x v="1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d v="2016-03-16T14:21:19"/>
    <b v="0"/>
    <n v="15"/>
    <b v="1"/>
    <s v="theater/musical"/>
    <n v="100"/>
    <n v="73.333333333333329"/>
    <x v="1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d v="2015-05-14T22:20:10"/>
    <b v="0"/>
    <n v="20"/>
    <b v="1"/>
    <s v="theater/musical"/>
    <n v="100"/>
    <n v="100"/>
    <x v="1"/>
  </r>
  <r>
    <n v="3771"/>
    <x v="3766"/>
    <s v="I would like to make a demo recording of six songs from COME OUT SWINGIN'!"/>
    <n v="1000"/>
    <n v="1460"/>
    <x v="0"/>
    <x v="0"/>
    <s v="USD"/>
    <n v="1463529600"/>
    <d v="2016-05-18T00:00:00"/>
    <n v="1462307652"/>
    <d v="2016-05-03T20:34:12"/>
    <b v="0"/>
    <n v="38"/>
    <b v="1"/>
    <s v="theater/musical"/>
    <n v="146"/>
    <n v="38.421052631578945"/>
    <x v="1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d v="2016-11-08T14:48:26"/>
    <b v="0"/>
    <n v="33"/>
    <b v="1"/>
    <s v="theater/musical"/>
    <n v="110.2"/>
    <n v="166.96969696969697"/>
    <x v="1"/>
  </r>
  <r>
    <n v="3773"/>
    <x v="3768"/>
    <s v="A dramatic hip-hopera, inspired from monologues written by the performers."/>
    <n v="5000"/>
    <n v="5410"/>
    <x v="0"/>
    <x v="0"/>
    <s v="USD"/>
    <n v="1479175680"/>
    <d v="2016-11-15T02:08:00"/>
    <n v="1476317247"/>
    <d v="2016-10-13T00:07:27"/>
    <b v="0"/>
    <n v="57"/>
    <b v="1"/>
    <s v="theater/musical"/>
    <n v="108.2"/>
    <n v="94.912280701754383"/>
    <x v="1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d v="2015-03-24T19:00:55"/>
    <b v="0"/>
    <n v="25"/>
    <b v="1"/>
    <s v="theater/musical"/>
    <n v="100"/>
    <n v="100"/>
    <x v="1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d v="2015-03-12T22:37:23"/>
    <b v="0"/>
    <n v="14"/>
    <b v="1"/>
    <s v="theater/musical"/>
    <n v="100.25"/>
    <n v="143.21428571428572"/>
    <x v="1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d v="2014-06-24T08:49:38"/>
    <b v="0"/>
    <n v="94"/>
    <b v="1"/>
    <s v="theater/musical"/>
    <n v="106.71250000000001"/>
    <n v="90.819148936170208"/>
    <x v="1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d v="2014-09-05T02:40:21"/>
    <b v="0"/>
    <n v="59"/>
    <b v="1"/>
    <s v="theater/musical"/>
    <n v="143.19999999999999"/>
    <n v="48.542372881355931"/>
    <x v="1"/>
  </r>
  <r>
    <n v="3778"/>
    <x v="3773"/>
    <s v="Sponsor an AVENUE Q puppet for The Barn Players April 2015 production."/>
    <n v="2400"/>
    <n v="2521"/>
    <x v="0"/>
    <x v="0"/>
    <s v="USD"/>
    <n v="1423942780"/>
    <d v="2015-02-14T19:39:40"/>
    <n v="1418758780"/>
    <d v="2014-12-16T19:39:40"/>
    <b v="0"/>
    <n v="36"/>
    <b v="1"/>
    <s v="theater/musical"/>
    <n v="105.04166666666667"/>
    <n v="70.027777777777771"/>
    <x v="1"/>
  </r>
  <r>
    <n v="3779"/>
    <x v="3774"/>
    <s v="A fresh, re-telling of the Jesus story for a new generation."/>
    <n v="15000"/>
    <n v="15597"/>
    <x v="0"/>
    <x v="0"/>
    <s v="USD"/>
    <n v="1459010340"/>
    <d v="2016-03-26T16:39:00"/>
    <n v="1456421940"/>
    <d v="2016-02-25T17:39:00"/>
    <b v="0"/>
    <n v="115"/>
    <b v="1"/>
    <s v="theater/musical"/>
    <n v="103.98"/>
    <n v="135.62608695652173"/>
    <x v="1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d v="2015-06-11T05:16:25"/>
    <b v="0"/>
    <n v="30"/>
    <b v="1"/>
    <s v="theater/musical"/>
    <n v="120"/>
    <n v="100"/>
    <x v="1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d v="2014-08-14T21:11:25"/>
    <b v="0"/>
    <n v="52"/>
    <b v="1"/>
    <s v="theater/musical"/>
    <n v="109.66666666666667"/>
    <n v="94.90384615384616"/>
    <x v="1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d v="2016-06-25T20:41:37"/>
    <b v="0"/>
    <n v="27"/>
    <b v="1"/>
    <s v="theater/musical"/>
    <n v="101.75"/>
    <n v="75.370370370370367"/>
    <x v="1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d v="2016-02-20T03:22:00"/>
    <b v="0"/>
    <n v="24"/>
    <b v="1"/>
    <s v="theater/musical"/>
    <n v="128.91666666666666"/>
    <n v="64.458333333333329"/>
    <x v="1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d v="2016-06-10T23:32:12"/>
    <b v="0"/>
    <n v="10"/>
    <b v="1"/>
    <s v="theater/musical"/>
    <n v="114.99999999999999"/>
    <n v="115"/>
    <x v="1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d v="2016-06-27T15:19:29"/>
    <b v="0"/>
    <n v="30"/>
    <b v="1"/>
    <s v="theater/musical"/>
    <n v="150.75"/>
    <n v="100.5"/>
    <x v="1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d v="2016-04-27T00:54:35"/>
    <b v="0"/>
    <n v="71"/>
    <b v="1"/>
    <s v="theater/musical"/>
    <n v="110.96666666666665"/>
    <n v="93.774647887323937"/>
    <x v="1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d v="2015-06-12T12:50:06"/>
    <b v="0"/>
    <n v="10"/>
    <b v="1"/>
    <s v="theater/musical"/>
    <n v="100.28571428571429"/>
    <n v="35.1"/>
    <x v="1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d v="2015-11-25T16:41:59"/>
    <b v="0"/>
    <n v="1"/>
    <b v="0"/>
    <s v="theater/musical"/>
    <n v="0.66666666666666674"/>
    <n v="500"/>
    <x v="1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d v="2015-05-14T19:10:18"/>
    <b v="0"/>
    <n v="4"/>
    <b v="0"/>
    <s v="theater/musical"/>
    <n v="3.267605633802817"/>
    <n v="29"/>
    <x v="1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d v="2016-10-23T16:00:23"/>
    <b v="0"/>
    <n v="0"/>
    <b v="0"/>
    <s v="theater/musical"/>
    <n v="0"/>
    <e v="#DIV/0!"/>
    <x v="1"/>
  </r>
  <r>
    <n v="3791"/>
    <x v="3786"/>
    <s v="Spin! is an original musical comedy-drama presented by Blue Palm Productions."/>
    <n v="1500"/>
    <n v="0"/>
    <x v="2"/>
    <x v="0"/>
    <s v="USD"/>
    <n v="1404664592"/>
    <d v="2014-07-06T16:36:32"/>
    <n v="1399480592"/>
    <d v="2014-05-07T16:36:32"/>
    <b v="0"/>
    <n v="0"/>
    <b v="0"/>
    <s v="theater/musical"/>
    <n v="0"/>
    <e v="#DIV/0!"/>
    <x v="1"/>
  </r>
  <r>
    <n v="3792"/>
    <x v="3787"/>
    <s v="A cultural and historic journey through Puerto Rico's music and dance!"/>
    <n v="12500"/>
    <n v="35"/>
    <x v="2"/>
    <x v="0"/>
    <s v="USD"/>
    <n v="1436957022"/>
    <d v="2015-07-15T10:43:42"/>
    <n v="1434365022"/>
    <d v="2015-06-15T10:43:42"/>
    <b v="0"/>
    <n v="2"/>
    <b v="0"/>
    <s v="theater/musical"/>
    <n v="0.27999999999999997"/>
    <n v="17.5"/>
    <x v="1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d v="2014-11-25T22:32:09"/>
    <b v="0"/>
    <n v="24"/>
    <b v="0"/>
    <s v="theater/musical"/>
    <n v="59.657142857142851"/>
    <n v="174"/>
    <x v="1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d v="2015-05-08T13:55:54"/>
    <b v="0"/>
    <n v="1"/>
    <b v="0"/>
    <s v="theater/musical"/>
    <n v="1"/>
    <n v="50"/>
    <x v="1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d v="2015-07-16T10:28:10"/>
    <b v="0"/>
    <n v="2"/>
    <b v="0"/>
    <s v="theater/musical"/>
    <n v="1.6666666666666667"/>
    <n v="5"/>
    <x v="1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d v="2016-11-15T00:42:36"/>
    <b v="0"/>
    <n v="1"/>
    <b v="0"/>
    <s v="theater/musical"/>
    <n v="4.4444444444444444E-3"/>
    <n v="1"/>
    <x v="1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d v="2015-03-21T21:09:25"/>
    <b v="0"/>
    <n v="37"/>
    <b v="0"/>
    <s v="theater/musical"/>
    <n v="89.666666666666657"/>
    <n v="145.40540540540542"/>
    <x v="1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d v="2014-07-11T17:20:48"/>
    <b v="0"/>
    <n v="5"/>
    <b v="0"/>
    <s v="theater/musical"/>
    <n v="1.4642857142857144"/>
    <n v="205"/>
    <x v="1"/>
  </r>
  <r>
    <n v="3799"/>
    <x v="3794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d v="2016-02-10T22:20:43"/>
    <b v="0"/>
    <n v="4"/>
    <b v="0"/>
    <s v="theater/musical"/>
    <n v="4.0199999999999996"/>
    <n v="100.5"/>
    <x v="1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d v="2014-12-09T17:41:23"/>
    <b v="0"/>
    <n v="16"/>
    <b v="0"/>
    <s v="theater/musical"/>
    <n v="4.004545454545454"/>
    <n v="55.0625"/>
    <x v="1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d v="2014-12-02T16:13:36"/>
    <b v="0"/>
    <n v="9"/>
    <b v="0"/>
    <s v="theater/musical"/>
    <n v="8.52"/>
    <n v="47.333333333333336"/>
    <x v="1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d v="2015-09-22T03:01:46"/>
    <b v="0"/>
    <n v="0"/>
    <b v="0"/>
    <s v="theater/musical"/>
    <n v="0"/>
    <e v="#DIV/0!"/>
    <x v="1"/>
  </r>
  <r>
    <n v="3803"/>
    <x v="3798"/>
    <s v="A fully orchestrated concept album of Benjamin Button the Musical!"/>
    <n v="12000"/>
    <n v="2358"/>
    <x v="2"/>
    <x v="0"/>
    <s v="USD"/>
    <n v="1457133568"/>
    <d v="2016-03-04T23:19:28"/>
    <n v="1454541568"/>
    <d v="2016-02-03T23:19:28"/>
    <b v="0"/>
    <n v="40"/>
    <b v="0"/>
    <s v="theater/musical"/>
    <n v="19.650000000000002"/>
    <n v="58.95"/>
    <x v="1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d v="2016-06-06T00:13:44"/>
    <b v="0"/>
    <n v="0"/>
    <b v="0"/>
    <s v="theater/musical"/>
    <n v="0"/>
    <e v="#DIV/0!"/>
    <x v="1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d v="2014-07-29T21:17:20"/>
    <b v="0"/>
    <n v="2"/>
    <b v="0"/>
    <s v="theater/musical"/>
    <n v="2E-3"/>
    <n v="1.5"/>
    <x v="1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d v="2014-06-09T06:13:01"/>
    <b v="0"/>
    <n v="1"/>
    <b v="0"/>
    <s v="theater/musical"/>
    <n v="6.6666666666666666E-2"/>
    <n v="5"/>
    <x v="1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d v="2015-03-27T21:48:59"/>
    <b v="0"/>
    <n v="9"/>
    <b v="0"/>
    <s v="theater/musical"/>
    <n v="30.333333333333336"/>
    <n v="50.555555555555557"/>
    <x v="1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d v="2015-02-24T10:53:39"/>
    <b v="0"/>
    <n v="24"/>
    <b v="1"/>
    <s v="theater/plays"/>
    <n v="100"/>
    <n v="41.666666666666664"/>
    <x v="1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d v="2014-06-10T12:38:27"/>
    <b v="0"/>
    <n v="38"/>
    <b v="1"/>
    <s v="theater/plays"/>
    <n v="101.25"/>
    <n v="53.289473684210527"/>
    <x v="1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d v="2015-02-19T20:22:38"/>
    <b v="0"/>
    <n v="26"/>
    <b v="1"/>
    <s v="theater/plays"/>
    <n v="121.73333333333333"/>
    <n v="70.230769230769226"/>
    <x v="1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d v="2016-04-27T15:02:53"/>
    <b v="0"/>
    <n v="19"/>
    <b v="1"/>
    <s v="theater/plays"/>
    <n v="330"/>
    <n v="43.421052631578945"/>
    <x v="1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d v="2015-04-15T18:01:48"/>
    <b v="0"/>
    <n v="11"/>
    <b v="1"/>
    <s v="theater/plays"/>
    <n v="109.55"/>
    <n v="199.18181818181819"/>
    <x v="1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d v="2016-05-07T06:37:01"/>
    <b v="0"/>
    <n v="27"/>
    <b v="1"/>
    <s v="theater/plays"/>
    <n v="100.95190476190474"/>
    <n v="78.518148148148143"/>
    <x v="1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d v="2015-02-23T21:41:52"/>
    <b v="0"/>
    <n v="34"/>
    <b v="1"/>
    <s v="theater/plays"/>
    <n v="140.13333333333333"/>
    <n v="61.823529411764703"/>
    <x v="1"/>
  </r>
  <r>
    <n v="3815"/>
    <x v="3810"/>
    <s v="Come and help us make the Canterbury Shakespeare Festival a reality"/>
    <n v="1000"/>
    <n v="1000.01"/>
    <x v="0"/>
    <x v="1"/>
    <s v="GBP"/>
    <n v="1440111600"/>
    <d v="2015-08-20T23:00:00"/>
    <n v="1437545657"/>
    <d v="2015-07-22T06:14:17"/>
    <b v="0"/>
    <n v="20"/>
    <b v="1"/>
    <s v="theater/plays"/>
    <n v="100.001"/>
    <n v="50.000500000000002"/>
    <x v="1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d v="2014-06-17T16:33:43"/>
    <b v="0"/>
    <n v="37"/>
    <b v="1"/>
    <s v="theater/plays"/>
    <n v="119.238"/>
    <n v="48.339729729729726"/>
    <x v="1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d v="2015-10-07T16:43:36"/>
    <b v="0"/>
    <n v="20"/>
    <b v="1"/>
    <s v="theater/plays"/>
    <n v="107.25"/>
    <n v="107.25"/>
    <x v="1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d v="2015-02-10T20:13:02"/>
    <b v="0"/>
    <n v="10"/>
    <b v="1"/>
    <s v="theater/plays"/>
    <n v="227.99999999999997"/>
    <n v="57"/>
    <x v="1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d v="2015-06-29T05:01:44"/>
    <b v="0"/>
    <n v="26"/>
    <b v="1"/>
    <s v="theater/plays"/>
    <n v="106.4"/>
    <n v="40.92307692307692"/>
    <x v="1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d v="2015-06-05T15:38:37"/>
    <b v="0"/>
    <n v="20"/>
    <b v="1"/>
    <s v="theater/plays"/>
    <n v="143.33333333333334"/>
    <n v="21.5"/>
    <x v="1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d v="2015-12-03T04:20:07"/>
    <b v="0"/>
    <n v="46"/>
    <b v="1"/>
    <s v="theater/plays"/>
    <n v="104.54285714285714"/>
    <n v="79.543478260869563"/>
    <x v="1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d v="2015-11-21T20:06:57"/>
    <b v="0"/>
    <n v="76"/>
    <b v="1"/>
    <s v="theater/plays"/>
    <n v="110.02000000000001"/>
    <n v="72.381578947368425"/>
    <x v="1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d v="2015-06-15T21:50:44"/>
    <b v="0"/>
    <n v="41"/>
    <b v="1"/>
    <s v="theater/plays"/>
    <n v="106"/>
    <n v="64.634146341463421"/>
    <x v="1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d v="2016-07-20T15:01:43"/>
    <b v="0"/>
    <n v="7"/>
    <b v="1"/>
    <s v="theater/plays"/>
    <n v="108"/>
    <n v="38.571428571428569"/>
    <x v="1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d v="2015-05-27T01:40:14"/>
    <b v="0"/>
    <n v="49"/>
    <b v="1"/>
    <s v="theater/plays"/>
    <n v="105.42"/>
    <n v="107.57142857142857"/>
    <x v="1"/>
  </r>
  <r>
    <n v="3826"/>
    <x v="3821"/>
    <s v="This is the story about the Westons. One family who live with mental illness on a daily basis."/>
    <n v="600"/>
    <n v="715"/>
    <x v="0"/>
    <x v="1"/>
    <s v="GBP"/>
    <n v="1430993394"/>
    <d v="2015-05-07T10:09:54"/>
    <n v="1428401394"/>
    <d v="2015-04-07T10:09:54"/>
    <b v="0"/>
    <n v="26"/>
    <b v="1"/>
    <s v="theater/plays"/>
    <n v="119.16666666666667"/>
    <n v="27.5"/>
    <x v="1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d v="2015-01-30T22:16:41"/>
    <b v="0"/>
    <n v="65"/>
    <b v="1"/>
    <s v="theater/plays"/>
    <n v="152.66666666666666"/>
    <n v="70.461538461538467"/>
    <x v="1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d v="2014-11-01T12:39:47"/>
    <b v="0"/>
    <n v="28"/>
    <b v="1"/>
    <s v="theater/plays"/>
    <n v="100"/>
    <n v="178.57142857142858"/>
    <x v="1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d v="2016-08-11T20:46:11"/>
    <b v="0"/>
    <n v="8"/>
    <b v="1"/>
    <s v="theater/plays"/>
    <n v="100.2"/>
    <n v="62.625"/>
    <x v="1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d v="2016-05-13T17:46:51"/>
    <b v="0"/>
    <n v="3"/>
    <b v="1"/>
    <s v="theater/plays"/>
    <n v="225"/>
    <n v="75"/>
    <x v="1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d v="2014-10-15T20:22:25"/>
    <b v="0"/>
    <n v="9"/>
    <b v="1"/>
    <s v="theater/plays"/>
    <n v="106.02199999999999"/>
    <n v="58.901111111111113"/>
    <x v="1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d v="2016-01-06T02:45:35"/>
    <b v="0"/>
    <n v="9"/>
    <b v="1"/>
    <s v="theater/plays"/>
    <n v="104.66666666666666"/>
    <n v="139.55555555555554"/>
    <x v="1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d v="2014-11-20T20:56:12"/>
    <b v="0"/>
    <n v="20"/>
    <b v="1"/>
    <s v="theater/plays"/>
    <n v="116.66666666666667"/>
    <n v="70"/>
    <x v="1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d v="2015-05-19T10:41:07"/>
    <b v="0"/>
    <n v="57"/>
    <b v="1"/>
    <s v="theater/plays"/>
    <n v="109.03333333333333"/>
    <n v="57.385964912280699"/>
    <x v="1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d v="2016-03-31T22:36:48"/>
    <b v="0"/>
    <n v="8"/>
    <b v="1"/>
    <s v="theater/plays"/>
    <n v="160"/>
    <n v="40"/>
    <x v="1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d v="2016-07-02T22:14:12"/>
    <b v="0"/>
    <n v="14"/>
    <b v="1"/>
    <s v="theater/plays"/>
    <n v="112.5"/>
    <n v="64.285714285714292"/>
    <x v="1"/>
  </r>
  <r>
    <n v="3837"/>
    <x v="3832"/>
    <s v="A high-flying French farce with the thrust of a well-tuned jet engine"/>
    <n v="2000"/>
    <n v="2042"/>
    <x v="0"/>
    <x v="1"/>
    <s v="GBP"/>
    <n v="1435947758"/>
    <d v="2015-07-03T18:22:38"/>
    <n v="1432837358"/>
    <d v="2015-05-28T18:22:38"/>
    <b v="0"/>
    <n v="17"/>
    <b v="1"/>
    <s v="theater/plays"/>
    <n v="102.1"/>
    <n v="120.11764705882354"/>
    <x v="1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d v="2015-04-22T17:03:29"/>
    <b v="0"/>
    <n v="100"/>
    <b v="1"/>
    <s v="theater/plays"/>
    <n v="100.824"/>
    <n v="1008.24"/>
    <x v="1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d v="2015-05-31T03:25:24"/>
    <b v="0"/>
    <n v="32"/>
    <b v="1"/>
    <s v="theater/plays"/>
    <n v="101.25"/>
    <n v="63.28125"/>
    <x v="1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d v="2016-03-03T16:50:29"/>
    <b v="0"/>
    <n v="3"/>
    <b v="1"/>
    <s v="theater/plays"/>
    <n v="6500"/>
    <n v="21.666666666666668"/>
    <x v="1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d v="2014-05-21T18:51:27"/>
    <b v="1"/>
    <n v="34"/>
    <b v="0"/>
    <s v="theater/plays"/>
    <n v="8.7200000000000006"/>
    <n v="25.647058823529413"/>
    <x v="1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d v="2014-04-11T11:50:52"/>
    <b v="1"/>
    <n v="23"/>
    <b v="0"/>
    <s v="theater/plays"/>
    <n v="21.94"/>
    <n v="47.695652173913047"/>
    <x v="1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d v="2014-05-07T01:44:24"/>
    <b v="1"/>
    <n v="19"/>
    <b v="0"/>
    <s v="theater/plays"/>
    <n v="21.3"/>
    <n v="56.05263157894737"/>
    <x v="1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d v="2014-05-07T14:48:54"/>
    <b v="1"/>
    <n v="50"/>
    <b v="0"/>
    <s v="theater/plays"/>
    <n v="41.489795918367342"/>
    <n v="81.319999999999993"/>
    <x v="1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d v="2015-09-01T15:02:54"/>
    <b v="1"/>
    <n v="12"/>
    <b v="0"/>
    <s v="theater/plays"/>
    <n v="2.105"/>
    <n v="70.166666666666671"/>
    <x v="1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d v="2014-09-03T05:19:02"/>
    <b v="1"/>
    <n v="8"/>
    <b v="0"/>
    <s v="theater/plays"/>
    <n v="2.7"/>
    <n v="23.625"/>
    <x v="1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d v="2015-06-04T05:23:11"/>
    <b v="1"/>
    <n v="9"/>
    <b v="0"/>
    <s v="theater/plays"/>
    <n v="16.161904761904761"/>
    <n v="188.55555555555554"/>
    <x v="1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d v="2015-09-18T19:36:29"/>
    <b v="1"/>
    <n v="43"/>
    <b v="0"/>
    <s v="theater/plays"/>
    <n v="16.376923076923077"/>
    <n v="49.511627906976742"/>
    <x v="1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d v="2015-05-12T18:24:44"/>
    <b v="1"/>
    <n v="28"/>
    <b v="0"/>
    <s v="theater/plays"/>
    <n v="7.043333333333333"/>
    <n v="75.464285714285708"/>
    <x v="1"/>
  </r>
  <r>
    <n v="3850"/>
    <x v="3845"/>
    <s v="V-Day is a global activist movement to end violence against women and girls."/>
    <n v="1000"/>
    <n v="38"/>
    <x v="2"/>
    <x v="0"/>
    <s v="USD"/>
    <n v="1420081143"/>
    <d v="2015-01-01T02:59:03"/>
    <n v="1417489143"/>
    <d v="2014-12-02T02:59:03"/>
    <b v="1"/>
    <n v="4"/>
    <b v="0"/>
    <s v="theater/plays"/>
    <n v="3.8"/>
    <n v="9.5"/>
    <x v="1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d v="2015-06-17T10:32:59"/>
    <b v="1"/>
    <n v="24"/>
    <b v="0"/>
    <s v="theater/plays"/>
    <n v="34.08"/>
    <n v="35.5"/>
    <x v="1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d v="2015-03-02T04:34:36"/>
    <b v="0"/>
    <n v="2"/>
    <b v="0"/>
    <s v="theater/plays"/>
    <n v="0.2"/>
    <n v="10"/>
    <x v="1"/>
  </r>
  <r>
    <n v="3853"/>
    <x v="3848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d v="2014-07-28T20:09:38"/>
    <b v="0"/>
    <n v="2"/>
    <b v="0"/>
    <s v="theater/plays"/>
    <n v="2.5999999999999999E-2"/>
    <n v="13"/>
    <x v="1"/>
  </r>
  <r>
    <n v="3854"/>
    <x v="3849"/>
    <s v="A play dedicated to the 100th anniversary of the Armenian Genocide."/>
    <n v="11000"/>
    <n v="1788"/>
    <x v="2"/>
    <x v="0"/>
    <s v="USD"/>
    <n v="1431206058"/>
    <d v="2015-05-09T21:14:18"/>
    <n v="1428614058"/>
    <d v="2015-04-09T21:14:18"/>
    <b v="0"/>
    <n v="20"/>
    <b v="0"/>
    <s v="theater/plays"/>
    <n v="16.254545454545454"/>
    <n v="89.4"/>
    <x v="1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d v="2015-02-24T23:17:51"/>
    <b v="0"/>
    <n v="1"/>
    <b v="0"/>
    <s v="theater/plays"/>
    <n v="2.5"/>
    <n v="25"/>
    <x v="1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d v="2015-02-06T17:50:03"/>
    <b v="0"/>
    <n v="1"/>
    <b v="0"/>
    <s v="theater/plays"/>
    <n v="0.02"/>
    <n v="1"/>
    <x v="1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d v="2014-07-09T17:41:30"/>
    <b v="0"/>
    <n v="4"/>
    <b v="0"/>
    <s v="theater/plays"/>
    <n v="5.2"/>
    <n v="65"/>
    <x v="1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d v="2015-05-04T10:20:44"/>
    <b v="0"/>
    <n v="1"/>
    <b v="0"/>
    <s v="theater/plays"/>
    <n v="2"/>
    <n v="10"/>
    <x v="1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d v="2014-05-30T21:26:47"/>
    <b v="0"/>
    <n v="1"/>
    <b v="0"/>
    <s v="theater/plays"/>
    <n v="0.04"/>
    <n v="1"/>
    <x v="1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d v="2014-07-13T15:51:50"/>
    <b v="0"/>
    <n v="13"/>
    <b v="0"/>
    <s v="theater/plays"/>
    <n v="17.666666666666668"/>
    <n v="81.538461538461533"/>
    <x v="1"/>
  </r>
  <r>
    <n v="3861"/>
    <x v="3856"/>
    <s v="THE COMING OF THE LORD!"/>
    <n v="2000"/>
    <n v="100"/>
    <x v="2"/>
    <x v="0"/>
    <s v="USD"/>
    <n v="1415828820"/>
    <d v="2014-11-12T21:47:00"/>
    <n v="1412258977"/>
    <d v="2014-10-02T14:09:37"/>
    <b v="0"/>
    <n v="1"/>
    <b v="0"/>
    <s v="theater/plays"/>
    <n v="5"/>
    <n v="100"/>
    <x v="1"/>
  </r>
  <r>
    <n v="3862"/>
    <x v="3857"/>
    <s v="The hit immersive theatre experience of England comes to Corpus Christi!"/>
    <n v="7500"/>
    <n v="1"/>
    <x v="2"/>
    <x v="0"/>
    <s v="USD"/>
    <n v="1473699540"/>
    <d v="2016-09-12T16:59:00"/>
    <n v="1472451356"/>
    <d v="2016-08-29T06:15:56"/>
    <b v="0"/>
    <n v="1"/>
    <b v="0"/>
    <s v="theater/plays"/>
    <n v="1.3333333333333334E-2"/>
    <n v="1"/>
    <x v="1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d v="2015-09-06T15:11:45"/>
    <b v="0"/>
    <n v="0"/>
    <b v="0"/>
    <s v="theater/plays"/>
    <n v="0"/>
    <e v="#DIV/0!"/>
    <x v="1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d v="2015-10-18T21:24:14"/>
    <b v="0"/>
    <n v="3"/>
    <b v="0"/>
    <s v="theater/plays"/>
    <n v="1.2"/>
    <n v="20"/>
    <x v="1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d v="2014-07-21T15:38:18"/>
    <b v="0"/>
    <n v="14"/>
    <b v="0"/>
    <s v="theater/plays"/>
    <n v="26.937422295897225"/>
    <n v="46.428571428571431"/>
    <x v="1"/>
  </r>
  <r>
    <n v="3866"/>
    <x v="3861"/>
    <s v="A funny, moving, witty piece about a girl, her oboe, and her dreams."/>
    <n v="2000"/>
    <n v="11"/>
    <x v="2"/>
    <x v="0"/>
    <s v="USD"/>
    <n v="1458703740"/>
    <d v="2016-03-23T03:29:00"/>
    <n v="1454453021"/>
    <d v="2016-02-02T22:43:41"/>
    <b v="0"/>
    <n v="2"/>
    <b v="0"/>
    <s v="theater/plays"/>
    <n v="0.54999999999999993"/>
    <n v="5.5"/>
    <x v="1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d v="2016-05-19T19:32:19"/>
    <b v="0"/>
    <n v="5"/>
    <b v="0"/>
    <s v="theater/plays"/>
    <n v="12.55"/>
    <n v="50.2"/>
    <x v="1"/>
  </r>
  <r>
    <n v="3868"/>
    <x v="3863"/>
    <s v="New collection of music by Scott Evan Davis!"/>
    <n v="5000"/>
    <n v="10"/>
    <x v="1"/>
    <x v="1"/>
    <s v="GBP"/>
    <n v="1410191405"/>
    <d v="2014-09-08T15:50:05"/>
    <n v="1408031405"/>
    <d v="2014-08-14T15:50:05"/>
    <b v="0"/>
    <n v="1"/>
    <b v="0"/>
    <s v="theater/musical"/>
    <n v="0.2"/>
    <n v="10"/>
    <x v="1"/>
  </r>
  <r>
    <n v="3869"/>
    <x v="3864"/>
    <s v="A Musical about 3 women who pursue their Pleasure and end up finding themselves."/>
    <n v="13111"/>
    <n v="452"/>
    <x v="1"/>
    <x v="0"/>
    <s v="USD"/>
    <n v="1426302660"/>
    <d v="2015-03-14T03:11:00"/>
    <n v="1423761792"/>
    <d v="2015-02-12T17:23:12"/>
    <b v="0"/>
    <n v="15"/>
    <b v="0"/>
    <s v="theater/musical"/>
    <n v="3.4474868431088401"/>
    <n v="30.133333333333333"/>
    <x v="1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d v="2014-06-03T04:07:58"/>
    <b v="0"/>
    <n v="10"/>
    <b v="0"/>
    <s v="theater/musical"/>
    <n v="15"/>
    <n v="150"/>
    <x v="1"/>
  </r>
  <r>
    <n v="3871"/>
    <x v="3866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d v="2017-01-28T18:44:10"/>
    <b v="0"/>
    <n v="3"/>
    <b v="0"/>
    <s v="theater/musical"/>
    <n v="2.666666666666667"/>
    <n v="13.333333333333334"/>
    <x v="1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d v="2015-06-25T03:29:56"/>
    <b v="0"/>
    <n v="0"/>
    <b v="0"/>
    <s v="theater/musical"/>
    <n v="0"/>
    <e v="#DIV/0!"/>
    <x v="1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d v="2015-09-08T16:42:15"/>
    <b v="0"/>
    <n v="0"/>
    <b v="0"/>
    <s v="theater/musical"/>
    <n v="0"/>
    <e v="#DIV/0!"/>
    <x v="1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d v="2015-01-03T00:23:42"/>
    <b v="0"/>
    <n v="0"/>
    <b v="0"/>
    <s v="theater/musical"/>
    <n v="0"/>
    <e v="#DIV/0!"/>
    <x v="1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d v="2016-09-02T08:19:25"/>
    <b v="0"/>
    <n v="0"/>
    <b v="0"/>
    <s v="theater/musical"/>
    <n v="0"/>
    <e v="#DIV/0!"/>
    <x v="1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d v="2016-01-03T14:58:48"/>
    <b v="0"/>
    <n v="46"/>
    <b v="0"/>
    <s v="theater/musical"/>
    <n v="52.794871794871788"/>
    <n v="44.760869565217391"/>
    <x v="1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d v="2016-11-08T16:15:52"/>
    <b v="0"/>
    <n v="14"/>
    <b v="0"/>
    <s v="theater/musical"/>
    <n v="4.9639999999999995"/>
    <n v="88.642857142857139"/>
    <x v="1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d v="2015-05-30T19:39:06"/>
    <b v="0"/>
    <n v="1"/>
    <b v="0"/>
    <s v="theater/musical"/>
    <n v="5.5555555555555552E-2"/>
    <n v="10"/>
    <x v="1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d v="2014-12-26T20:39:56"/>
    <b v="0"/>
    <n v="0"/>
    <b v="0"/>
    <s v="theater/musical"/>
    <n v="0"/>
    <e v="#DIV/0!"/>
    <x v="1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d v="2014-06-25T19:33:40"/>
    <b v="0"/>
    <n v="17"/>
    <b v="0"/>
    <s v="theater/musical"/>
    <n v="13.066666666666665"/>
    <n v="57.647058823529413"/>
    <x v="1"/>
  </r>
  <r>
    <n v="3881"/>
    <x v="3876"/>
    <s v="A musical journey coming to the Blue Venue at the 2017 Orlando Fringe Festival!"/>
    <n v="500"/>
    <n v="25"/>
    <x v="1"/>
    <x v="0"/>
    <s v="USD"/>
    <n v="1487550399"/>
    <d v="2017-02-20T00:26:39"/>
    <n v="1484958399"/>
    <d v="2017-01-21T00:26:39"/>
    <b v="0"/>
    <n v="1"/>
    <b v="0"/>
    <s v="theater/musical"/>
    <n v="5"/>
    <n v="25"/>
    <x v="1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d v="2016-01-04T23:36:10"/>
    <b v="0"/>
    <n v="0"/>
    <b v="0"/>
    <s v="theater/musical"/>
    <n v="0"/>
    <e v="#DIV/0!"/>
    <x v="1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d v="2014-08-03T14:27:49"/>
    <b v="0"/>
    <n v="0"/>
    <b v="0"/>
    <s v="theater/musical"/>
    <n v="0"/>
    <e v="#DIV/0!"/>
    <x v="1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d v="2015-03-02T18:59:52"/>
    <b v="0"/>
    <n v="0"/>
    <b v="0"/>
    <s v="theater/musical"/>
    <n v="0"/>
    <e v="#DIV/0!"/>
    <x v="1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d v="2016-04-09T22:49:51"/>
    <b v="0"/>
    <n v="0"/>
    <b v="0"/>
    <s v="theater/musical"/>
    <n v="0"/>
    <e v="#DIV/0!"/>
    <x v="1"/>
  </r>
  <r>
    <n v="3886"/>
    <x v="3881"/>
    <n v="1"/>
    <n v="10000"/>
    <n v="0"/>
    <x v="1"/>
    <x v="2"/>
    <s v="AUD"/>
    <n v="1418275702"/>
    <d v="2014-12-11T05:28:22"/>
    <n v="1415683702"/>
    <d v="2014-11-11T05:28:22"/>
    <b v="0"/>
    <n v="0"/>
    <b v="0"/>
    <s v="theater/musical"/>
    <n v="0"/>
    <e v="#DIV/0!"/>
    <x v="1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d v="2015-03-16T20:35:29"/>
    <b v="0"/>
    <n v="2"/>
    <b v="0"/>
    <s v="theater/musical"/>
    <n v="1.7500000000000002"/>
    <n v="17.5"/>
    <x v="1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d v="2017-01-27T13:05:58"/>
    <b v="0"/>
    <n v="14"/>
    <b v="0"/>
    <s v="theater/plays"/>
    <n v="27.1"/>
    <n v="38.714285714285715"/>
    <x v="1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d v="2014-12-04T00:07:10"/>
    <b v="0"/>
    <n v="9"/>
    <b v="0"/>
    <s v="theater/plays"/>
    <n v="1.4749999999999999"/>
    <n v="13.111111111111111"/>
    <x v="1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d v="2015-06-16T18:12:24"/>
    <b v="0"/>
    <n v="8"/>
    <b v="0"/>
    <s v="theater/plays"/>
    <n v="16.826666666666668"/>
    <n v="315.5"/>
    <x v="1"/>
  </r>
  <r>
    <n v="3891"/>
    <x v="3886"/>
    <s v="A comedy about a mime who dreams of becoming a stand up comedian."/>
    <n v="800"/>
    <n v="260"/>
    <x v="2"/>
    <x v="0"/>
    <s v="USD"/>
    <n v="1427086740"/>
    <d v="2015-03-23T04:59:00"/>
    <n v="1424488244"/>
    <d v="2015-02-21T03:10:44"/>
    <b v="0"/>
    <n v="7"/>
    <b v="0"/>
    <s v="theater/plays"/>
    <n v="32.5"/>
    <n v="37.142857142857146"/>
    <x v="1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d v="2014-08-16T15:39:17"/>
    <b v="0"/>
    <n v="0"/>
    <b v="0"/>
    <s v="theater/plays"/>
    <n v="0"/>
    <e v="#DIV/0!"/>
    <x v="1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d v="2014-05-20T15:47:20"/>
    <b v="0"/>
    <n v="84"/>
    <b v="0"/>
    <s v="theater/plays"/>
    <n v="21.55"/>
    <n v="128.27380952380952"/>
    <x v="1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d v="2016-11-05T23:00:12"/>
    <b v="0"/>
    <n v="11"/>
    <b v="0"/>
    <s v="theater/plays"/>
    <n v="3.4666666666666663"/>
    <n v="47.272727272727273"/>
    <x v="1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d v="2015-01-28T06:00:18"/>
    <b v="0"/>
    <n v="1"/>
    <b v="0"/>
    <s v="theater/plays"/>
    <n v="5"/>
    <n v="50"/>
    <x v="1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d v="2014-06-03T04:36:18"/>
    <b v="0"/>
    <n v="4"/>
    <b v="0"/>
    <s v="theater/plays"/>
    <n v="10.625"/>
    <n v="42.5"/>
    <x v="1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d v="2014-12-09T20:58:03"/>
    <b v="0"/>
    <n v="10"/>
    <b v="0"/>
    <s v="theater/plays"/>
    <n v="17.599999999999998"/>
    <n v="44"/>
    <x v="1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d v="2015-07-08T11:34:30"/>
    <b v="0"/>
    <n v="16"/>
    <b v="0"/>
    <s v="theater/plays"/>
    <n v="32.56"/>
    <n v="50.875"/>
    <x v="1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d v="2014-07-23T18:36:01"/>
    <b v="0"/>
    <n v="2"/>
    <b v="0"/>
    <s v="theater/plays"/>
    <n v="1.25"/>
    <n v="62.5"/>
    <x v="1"/>
  </r>
  <r>
    <n v="3900"/>
    <x v="3895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d v="2015-05-12T02:13:11"/>
    <b v="0"/>
    <n v="5"/>
    <b v="0"/>
    <s v="theater/plays"/>
    <n v="5.4"/>
    <n v="27"/>
    <x v="1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d v="2015-11-09T19:49:59"/>
    <b v="0"/>
    <n v="1"/>
    <b v="0"/>
    <s v="theater/plays"/>
    <n v="0.83333333333333337"/>
    <n v="25"/>
    <x v="1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d v="2016-10-20T11:14:02"/>
    <b v="0"/>
    <n v="31"/>
    <b v="0"/>
    <s v="theater/plays"/>
    <n v="48.833333333333336"/>
    <n v="47.258064516129032"/>
    <x v="1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d v="2015-07-01T00:16:05"/>
    <b v="0"/>
    <n v="0"/>
    <b v="0"/>
    <s v="theater/plays"/>
    <n v="0"/>
    <e v="#DIV/0!"/>
    <x v="1"/>
  </r>
  <r>
    <n v="3904"/>
    <x v="3899"/>
    <s v="A play that will cover 4000 years of black history."/>
    <n v="10000"/>
    <n v="3"/>
    <x v="2"/>
    <x v="0"/>
    <s v="USD"/>
    <n v="1429074240"/>
    <d v="2015-04-15T05:04:00"/>
    <n v="1427866200"/>
    <d v="2015-04-01T05:30:00"/>
    <b v="0"/>
    <n v="2"/>
    <b v="0"/>
    <s v="theater/plays"/>
    <n v="0.03"/>
    <n v="1.5"/>
    <x v="1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d v="2015-04-30T14:58:23"/>
    <b v="0"/>
    <n v="7"/>
    <b v="0"/>
    <s v="theater/plays"/>
    <n v="11.533333333333333"/>
    <n v="24.714285714285715"/>
    <x v="1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d v="2015-05-19T22:01:33"/>
    <b v="0"/>
    <n v="16"/>
    <b v="0"/>
    <s v="theater/plays"/>
    <n v="67.333333333333329"/>
    <n v="63.125"/>
    <x v="1"/>
  </r>
  <r>
    <n v="3907"/>
    <x v="3902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d v="2014-09-24T19:40:06"/>
    <b v="0"/>
    <n v="4"/>
    <b v="0"/>
    <s v="theater/plays"/>
    <n v="15.299999999999999"/>
    <n v="38.25"/>
    <x v="1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d v="2014-07-14T03:14:56"/>
    <b v="0"/>
    <n v="4"/>
    <b v="0"/>
    <s v="theater/plays"/>
    <n v="8.6666666666666679"/>
    <n v="16.25"/>
    <x v="1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d v="2014-08-12T08:37:22"/>
    <b v="0"/>
    <n v="4"/>
    <b v="0"/>
    <s v="theater/plays"/>
    <n v="0.22499999999999998"/>
    <n v="33.75"/>
    <x v="1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d v="2015-08-08T18:09:57"/>
    <b v="0"/>
    <n v="3"/>
    <b v="0"/>
    <s v="theater/plays"/>
    <n v="3.0833333333333335"/>
    <n v="61.666666666666664"/>
    <x v="1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d v="2014-10-27T19:29:37"/>
    <b v="0"/>
    <n v="36"/>
    <b v="0"/>
    <s v="theater/plays"/>
    <n v="37.412500000000001"/>
    <n v="83.138888888888886"/>
    <x v="1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d v="2015-02-24T06:28:50"/>
    <b v="0"/>
    <n v="1"/>
    <b v="0"/>
    <s v="theater/plays"/>
    <n v="6.6666666666666671E-3"/>
    <n v="1"/>
    <x v="1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d v="2015-10-31T05:04:09"/>
    <b v="0"/>
    <n v="7"/>
    <b v="0"/>
    <s v="theater/plays"/>
    <n v="10"/>
    <n v="142.85714285714286"/>
    <x v="1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d v="2015-04-20T19:39:16"/>
    <b v="0"/>
    <n v="27"/>
    <b v="0"/>
    <s v="theater/plays"/>
    <n v="36.36"/>
    <n v="33.666666666666664"/>
    <x v="1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d v="2016-05-02T23:38:29"/>
    <b v="0"/>
    <n v="1"/>
    <b v="0"/>
    <s v="theater/plays"/>
    <n v="0.33333333333333337"/>
    <n v="5"/>
    <x v="1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d v="2016-05-04T11:19:12"/>
    <b v="0"/>
    <n v="0"/>
    <b v="0"/>
    <s v="theater/plays"/>
    <n v="0"/>
    <e v="#DIV/0!"/>
    <x v="1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d v="2014-08-12T12:39:21"/>
    <b v="0"/>
    <n v="1"/>
    <b v="0"/>
    <s v="theater/plays"/>
    <n v="0.2857142857142857"/>
    <n v="10"/>
    <x v="1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d v="2014-07-23T15:57:03"/>
    <b v="0"/>
    <n v="3"/>
    <b v="0"/>
    <s v="theater/plays"/>
    <n v="0.2"/>
    <n v="40"/>
    <x v="1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d v="2015-12-20T16:26:13"/>
    <b v="0"/>
    <n v="3"/>
    <b v="0"/>
    <s v="theater/plays"/>
    <n v="1.7999999999999998"/>
    <n v="30"/>
    <x v="1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d v="2016-10-14T09:17:40"/>
    <b v="0"/>
    <n v="3"/>
    <b v="0"/>
    <s v="theater/plays"/>
    <n v="5.4"/>
    <n v="45"/>
    <x v="1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d v="2014-10-14T13:00:55"/>
    <b v="0"/>
    <n v="0"/>
    <b v="0"/>
    <s v="theater/plays"/>
    <n v="0"/>
    <e v="#DIV/0!"/>
    <x v="1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d v="2015-01-16T18:26:50"/>
    <b v="0"/>
    <n v="6"/>
    <b v="0"/>
    <s v="theater/plays"/>
    <n v="8.1333333333333329"/>
    <n v="10.166666666666666"/>
    <x v="1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d v="2015-03-12T23:31:11"/>
    <b v="0"/>
    <n v="17"/>
    <b v="0"/>
    <s v="theater/plays"/>
    <n v="12.034782608695652"/>
    <n v="81.411764705882348"/>
    <x v="1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d v="2014-05-27T23:02:02"/>
    <b v="0"/>
    <n v="40"/>
    <b v="0"/>
    <s v="theater/plays"/>
    <n v="15.266666666666667"/>
    <n v="57.25"/>
    <x v="1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d v="2014-06-30T20:53:59"/>
    <b v="0"/>
    <n v="3"/>
    <b v="0"/>
    <s v="theater/plays"/>
    <n v="10"/>
    <n v="5"/>
    <x v="1"/>
  </r>
  <r>
    <n v="3926"/>
    <x v="3921"/>
    <s v="Producing syllabus-relevant theatre targeted to HSC students on the NSW Central Coast"/>
    <n v="5000"/>
    <n v="15"/>
    <x v="2"/>
    <x v="2"/>
    <s v="AUD"/>
    <n v="1419645748"/>
    <d v="2014-12-27T02:02:28"/>
    <n v="1417053748"/>
    <d v="2014-11-27T02:02:28"/>
    <b v="0"/>
    <n v="1"/>
    <b v="0"/>
    <s v="theater/plays"/>
    <n v="0.3"/>
    <n v="15"/>
    <x v="1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d v="2014-07-10T06:25:04"/>
    <b v="0"/>
    <n v="2"/>
    <b v="0"/>
    <s v="theater/plays"/>
    <n v="1"/>
    <n v="12.5"/>
    <x v="1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d v="2015-09-18T16:23:47"/>
    <b v="0"/>
    <n v="7"/>
    <b v="0"/>
    <s v="theater/plays"/>
    <n v="13.020000000000001"/>
    <n v="93"/>
    <x v="1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d v="2016-08-19T19:51:05"/>
    <b v="0"/>
    <n v="14"/>
    <b v="0"/>
    <s v="theater/plays"/>
    <n v="2.2650000000000001"/>
    <n v="32.357142857142854"/>
    <x v="1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d v="2016-03-04T08:07:48"/>
    <b v="0"/>
    <n v="0"/>
    <b v="0"/>
    <s v="theater/plays"/>
    <n v="0"/>
    <e v="#DIV/0!"/>
    <x v="1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d v="2015-08-12T03:38:27"/>
    <b v="0"/>
    <n v="0"/>
    <b v="0"/>
    <s v="theater/plays"/>
    <n v="0"/>
    <e v="#DIV/0!"/>
    <x v="1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d v="2016-02-15T04:02:44"/>
    <b v="0"/>
    <n v="1"/>
    <b v="0"/>
    <s v="theater/plays"/>
    <n v="8.3333333333333332E-3"/>
    <n v="1"/>
    <x v="1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d v="2016-06-17T23:14:22"/>
    <b v="0"/>
    <n v="12"/>
    <b v="0"/>
    <s v="theater/plays"/>
    <n v="15.742857142857142"/>
    <n v="91.833333333333329"/>
    <x v="1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d v="2015-08-17T16:07:19"/>
    <b v="0"/>
    <n v="12"/>
    <b v="0"/>
    <s v="theater/plays"/>
    <n v="11"/>
    <n v="45.833333333333336"/>
    <x v="1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d v="2015-08-05T15:45:46"/>
    <b v="0"/>
    <n v="23"/>
    <b v="0"/>
    <s v="theater/plays"/>
    <n v="43.833333333333336"/>
    <n v="57.173913043478258"/>
    <x v="1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d v="2016-11-01T06:18:40"/>
    <b v="0"/>
    <n v="0"/>
    <b v="0"/>
    <s v="theater/plays"/>
    <n v="0"/>
    <e v="#DIV/0!"/>
    <x v="1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d v="2016-06-13T15:09:20"/>
    <b v="0"/>
    <n v="10"/>
    <b v="0"/>
    <s v="theater/plays"/>
    <n v="86.135181975736558"/>
    <n v="248.5"/>
    <x v="1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d v="2015-05-27T21:44:14"/>
    <b v="0"/>
    <n v="5"/>
    <b v="0"/>
    <s v="theater/plays"/>
    <n v="12.196620583717358"/>
    <n v="79.400000000000006"/>
    <x v="1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d v="2014-10-03T09:36:19"/>
    <b v="0"/>
    <n v="1"/>
    <b v="0"/>
    <s v="theater/plays"/>
    <n v="0.1"/>
    <n v="5"/>
    <x v="1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d v="2014-11-18T11:49:11"/>
    <b v="0"/>
    <n v="2"/>
    <b v="0"/>
    <s v="theater/plays"/>
    <n v="0.22"/>
    <n v="5.5"/>
    <x v="1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d v="2014-10-28T14:05:37"/>
    <b v="0"/>
    <n v="2"/>
    <b v="0"/>
    <s v="theater/plays"/>
    <n v="0.90909090909090906"/>
    <n v="25"/>
    <x v="1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d v="2015-04-17T21:41:54"/>
    <b v="0"/>
    <n v="0"/>
    <b v="0"/>
    <s v="theater/plays"/>
    <n v="0"/>
    <e v="#DIV/0!"/>
    <x v="1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d v="2015-10-02T18:41:08"/>
    <b v="0"/>
    <n v="13"/>
    <b v="0"/>
    <s v="theater/plays"/>
    <n v="35.64"/>
    <n v="137.07692307692307"/>
    <x v="1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d v="2015-07-28T15:54:35"/>
    <b v="0"/>
    <n v="0"/>
    <b v="0"/>
    <s v="theater/plays"/>
    <n v="0"/>
    <e v="#DIV/0!"/>
    <x v="1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d v="2015-04-15T19:14:28"/>
    <b v="0"/>
    <n v="1"/>
    <b v="0"/>
    <s v="theater/plays"/>
    <n v="0.25"/>
    <n v="5"/>
    <x v="1"/>
  </r>
  <r>
    <n v="3946"/>
    <x v="3941"/>
    <s v="Dr. Mecurio's is an original work of fantasy designed and written for the stage."/>
    <n v="6000"/>
    <n v="195"/>
    <x v="2"/>
    <x v="0"/>
    <s v="USD"/>
    <n v="1425110400"/>
    <d v="2015-02-28T08:00:00"/>
    <n v="1422388822"/>
    <d v="2015-01-27T20:00:22"/>
    <b v="0"/>
    <n v="5"/>
    <b v="0"/>
    <s v="theater/plays"/>
    <n v="3.25"/>
    <n v="39"/>
    <x v="1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d v="2016-09-02T03:25:44"/>
    <b v="0"/>
    <n v="2"/>
    <b v="0"/>
    <s v="theater/plays"/>
    <n v="3.3666666666666663"/>
    <n v="50.5"/>
    <x v="1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d v="2014-07-09T07:48:43"/>
    <b v="0"/>
    <n v="0"/>
    <b v="0"/>
    <s v="theater/plays"/>
    <n v="0"/>
    <e v="#DIV/0!"/>
    <x v="1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d v="2015-01-12T02:53:41"/>
    <b v="0"/>
    <n v="32"/>
    <b v="0"/>
    <s v="theater/plays"/>
    <n v="15.770000000000001"/>
    <n v="49.28125"/>
    <x v="1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d v="2016-03-10T16:51:20"/>
    <b v="0"/>
    <n v="1"/>
    <b v="0"/>
    <s v="theater/plays"/>
    <n v="0.625"/>
    <n v="25"/>
    <x v="1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d v="2016-03-04T19:49:02"/>
    <b v="0"/>
    <n v="1"/>
    <b v="0"/>
    <s v="theater/plays"/>
    <n v="5.0000000000000001E-4"/>
    <n v="1"/>
    <x v="1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d v="2015-08-27T18:58:10"/>
    <b v="0"/>
    <n v="1"/>
    <b v="0"/>
    <s v="theater/plays"/>
    <n v="9.6153846153846159E-2"/>
    <n v="25"/>
    <x v="1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d v="2016-06-29T01:09:46"/>
    <b v="0"/>
    <n v="0"/>
    <b v="0"/>
    <s v="theater/plays"/>
    <n v="0"/>
    <e v="#DIV/0!"/>
    <x v="1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d v="2014-05-15T15:37:44"/>
    <b v="0"/>
    <n v="0"/>
    <b v="0"/>
    <s v="theater/plays"/>
    <n v="0"/>
    <e v="#DIV/0!"/>
    <x v="1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d v="2015-10-29T20:22:21"/>
    <b v="0"/>
    <n v="8"/>
    <b v="0"/>
    <s v="theater/plays"/>
    <n v="24.285714285714285"/>
    <n v="53.125"/>
    <x v="1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d v="2016-03-28T22:22:07"/>
    <b v="0"/>
    <n v="0"/>
    <b v="0"/>
    <s v="theater/plays"/>
    <n v="0"/>
    <e v="#DIV/0!"/>
    <x v="1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d v="2016-05-23T23:25:54"/>
    <b v="0"/>
    <n v="1"/>
    <b v="0"/>
    <s v="theater/plays"/>
    <n v="2.5000000000000001E-2"/>
    <n v="7"/>
    <x v="1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d v="2014-06-26T22:48:32"/>
    <b v="0"/>
    <n v="16"/>
    <b v="0"/>
    <s v="theater/plays"/>
    <n v="32.049999999999997"/>
    <n v="40.0625"/>
    <x v="1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d v="2014-08-29T18:55:56"/>
    <b v="0"/>
    <n v="12"/>
    <b v="0"/>
    <s v="theater/plays"/>
    <n v="24.333333333333336"/>
    <n v="24.333333333333332"/>
    <x v="1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d v="2015-12-04T20:17:36"/>
    <b v="0"/>
    <n v="4"/>
    <b v="0"/>
    <s v="theater/plays"/>
    <n v="1.5"/>
    <n v="11.25"/>
    <x v="1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d v="2014-04-16T21:23:30"/>
    <b v="0"/>
    <n v="2"/>
    <b v="0"/>
    <s v="theater/plays"/>
    <n v="0.42"/>
    <n v="10.5"/>
    <x v="1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d v="2015-11-03T14:54:54"/>
    <b v="0"/>
    <n v="3"/>
    <b v="0"/>
    <s v="theater/plays"/>
    <n v="3.214285714285714"/>
    <n v="15"/>
    <x v="1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d v="2015-10-19T03:41:57"/>
    <b v="0"/>
    <n v="0"/>
    <b v="0"/>
    <s v="theater/plays"/>
    <n v="0"/>
    <e v="#DIV/0!"/>
    <x v="1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d v="2015-02-18T17:19:46"/>
    <b v="0"/>
    <n v="3"/>
    <b v="0"/>
    <s v="theater/plays"/>
    <n v="6.3"/>
    <n v="42"/>
    <x v="1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d v="2016-02-14T05:39:40"/>
    <b v="0"/>
    <n v="4"/>
    <b v="0"/>
    <s v="theater/plays"/>
    <n v="14.249999999999998"/>
    <n v="71.25"/>
    <x v="1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d v="2014-06-11T17:04:38"/>
    <b v="0"/>
    <n v="2"/>
    <b v="0"/>
    <s v="theater/plays"/>
    <n v="0.6"/>
    <n v="22.5"/>
    <x v="1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d v="2017-02-04T06:58:27"/>
    <b v="0"/>
    <n v="10"/>
    <b v="0"/>
    <s v="theater/plays"/>
    <n v="24.117647058823529"/>
    <n v="41"/>
    <x v="1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d v="2016-03-23T19:34:33"/>
    <b v="0"/>
    <n v="11"/>
    <b v="0"/>
    <s v="theater/plays"/>
    <n v="10.54"/>
    <n v="47.909090909090907"/>
    <x v="1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d v="2016-08-19T20:30:46"/>
    <b v="0"/>
    <n v="6"/>
    <b v="0"/>
    <s v="theater/plays"/>
    <n v="7.4690265486725664"/>
    <n v="35.166666666666664"/>
    <x v="1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d v="2016-03-18T20:43:31"/>
    <b v="0"/>
    <n v="2"/>
    <b v="0"/>
    <s v="theater/plays"/>
    <n v="7.3333333333333334E-2"/>
    <n v="5.5"/>
    <x v="1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d v="2014-06-21T12:52:06"/>
    <b v="0"/>
    <n v="6"/>
    <b v="0"/>
    <s v="theater/plays"/>
    <n v="0.97142857142857131"/>
    <n v="22.666666666666668"/>
    <x v="1"/>
  </r>
  <r>
    <n v="3972"/>
    <x v="3967"/>
    <s v="We're a horror based theatre company in Oklahoma City beginning our first season of shows."/>
    <n v="1000"/>
    <n v="211"/>
    <x v="2"/>
    <x v="0"/>
    <s v="USD"/>
    <n v="1423186634"/>
    <d v="2015-02-06T01:37:14"/>
    <n v="1418002634"/>
    <d v="2014-12-08T01:37:14"/>
    <b v="0"/>
    <n v="8"/>
    <b v="0"/>
    <s v="theater/plays"/>
    <n v="21.099999999999998"/>
    <n v="26.375"/>
    <x v="1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d v="2016-04-09T16:25:10"/>
    <b v="0"/>
    <n v="37"/>
    <b v="0"/>
    <s v="theater/plays"/>
    <n v="78.100000000000009"/>
    <n v="105.54054054054055"/>
    <x v="1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d v="2016-05-03T13:07:28"/>
    <b v="0"/>
    <n v="11"/>
    <b v="0"/>
    <s v="theater/plays"/>
    <n v="32"/>
    <n v="29.09090909090909"/>
    <x v="1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d v="2016-06-13T20:48:18"/>
    <b v="0"/>
    <n v="0"/>
    <b v="0"/>
    <s v="theater/plays"/>
    <n v="0"/>
    <e v="#DIV/0!"/>
    <x v="1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d v="2014-07-10T20:36:01"/>
    <b v="0"/>
    <n v="10"/>
    <b v="0"/>
    <s v="theater/plays"/>
    <n v="47.692307692307693"/>
    <n v="62"/>
    <x v="1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d v="2016-06-22T18:55:32"/>
    <b v="0"/>
    <n v="6"/>
    <b v="0"/>
    <s v="theater/plays"/>
    <n v="1.4500000000000002"/>
    <n v="217.5"/>
    <x v="1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d v="2014-12-02T15:25:53"/>
    <b v="0"/>
    <n v="8"/>
    <b v="0"/>
    <s v="theater/plays"/>
    <n v="10.7"/>
    <n v="26.75"/>
    <x v="1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d v="2015-03-06T21:40:57"/>
    <b v="0"/>
    <n v="6"/>
    <b v="0"/>
    <s v="theater/plays"/>
    <n v="1.8333333333333333"/>
    <n v="18.333333333333332"/>
    <x v="1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d v="2014-06-05T14:22:27"/>
    <b v="0"/>
    <n v="7"/>
    <b v="0"/>
    <s v="theater/plays"/>
    <n v="18"/>
    <n v="64.285714285714292"/>
    <x v="1"/>
  </r>
  <r>
    <n v="3981"/>
    <x v="3357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d v="2016-05-18T04:19:09"/>
    <b v="0"/>
    <n v="7"/>
    <b v="0"/>
    <s v="theater/plays"/>
    <n v="4.083333333333333"/>
    <n v="175"/>
    <x v="1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d v="2015-05-08T19:26:20"/>
    <b v="0"/>
    <n v="5"/>
    <b v="0"/>
    <s v="theater/plays"/>
    <n v="20"/>
    <n v="34"/>
    <x v="1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d v="2014-04-18T20:52:36"/>
    <b v="0"/>
    <n v="46"/>
    <b v="0"/>
    <s v="theater/plays"/>
    <n v="34.802513464991023"/>
    <n v="84.282608695652172"/>
    <x v="1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d v="2014-10-08T23:07:24"/>
    <b v="0"/>
    <n v="10"/>
    <b v="0"/>
    <s v="theater/plays"/>
    <n v="6.3333333333333339"/>
    <n v="9.5"/>
    <x v="1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d v="2016-01-30T16:58:40"/>
    <b v="0"/>
    <n v="19"/>
    <b v="0"/>
    <s v="theater/plays"/>
    <n v="32.049999999999997"/>
    <n v="33.736842105263158"/>
    <x v="1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d v="2016-04-07T13:09:54"/>
    <b v="0"/>
    <n v="13"/>
    <b v="0"/>
    <s v="theater/plays"/>
    <n v="9.76"/>
    <n v="37.53846153846154"/>
    <x v="1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d v="2014-05-06T22:11:30"/>
    <b v="0"/>
    <n v="13"/>
    <b v="0"/>
    <s v="theater/plays"/>
    <n v="37.75"/>
    <n v="11.615384615384615"/>
    <x v="1"/>
  </r>
  <r>
    <n v="3988"/>
    <x v="3982"/>
    <s v="An evening of of stories based both in myth and truth."/>
    <n v="1500"/>
    <n v="32"/>
    <x v="2"/>
    <x v="0"/>
    <s v="USD"/>
    <n v="1440813413"/>
    <d v="2015-08-29T01:56:53"/>
    <n v="1439517413"/>
    <d v="2015-08-14T01:56:53"/>
    <b v="0"/>
    <n v="4"/>
    <b v="0"/>
    <s v="theater/plays"/>
    <n v="2.1333333333333333"/>
    <n v="8"/>
    <x v="1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d v="2015-10-09T17:59:41"/>
    <b v="0"/>
    <n v="0"/>
    <b v="0"/>
    <s v="theater/plays"/>
    <n v="0"/>
    <e v="#DIV/0!"/>
    <x v="1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d v="2016-02-01T16:08:13"/>
    <b v="0"/>
    <n v="3"/>
    <b v="0"/>
    <s v="theater/plays"/>
    <n v="4.1818181818181817"/>
    <n v="23"/>
    <x v="1"/>
  </r>
  <r>
    <n v="3991"/>
    <x v="3985"/>
    <s v="North Texas first actor-driven theatre company needs your help"/>
    <n v="500"/>
    <n v="100"/>
    <x v="2"/>
    <x v="0"/>
    <s v="USD"/>
    <n v="1433086082"/>
    <d v="2015-05-31T15:28:02"/>
    <n v="1430494082"/>
    <d v="2015-05-01T15:28:02"/>
    <b v="0"/>
    <n v="1"/>
    <b v="0"/>
    <s v="theater/plays"/>
    <n v="20"/>
    <n v="100"/>
    <x v="1"/>
  </r>
  <r>
    <n v="3992"/>
    <x v="3986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d v="2015-10-12T22:34:19"/>
    <b v="0"/>
    <n v="9"/>
    <b v="0"/>
    <s v="theater/plays"/>
    <n v="5.41"/>
    <n v="60.111111111111114"/>
    <x v="1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d v="2015-04-13T20:45:12"/>
    <b v="0"/>
    <n v="1"/>
    <b v="0"/>
    <s v="theater/plays"/>
    <n v="6.0000000000000001E-3"/>
    <n v="3"/>
    <x v="1"/>
  </r>
  <r>
    <n v="3994"/>
    <x v="3988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d v="2014-06-19T09:21:30"/>
    <b v="0"/>
    <n v="1"/>
    <b v="0"/>
    <s v="theater/plays"/>
    <n v="0.25"/>
    <n v="5"/>
    <x v="1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d v="2015-01-15T16:24:37"/>
    <b v="0"/>
    <n v="4"/>
    <b v="0"/>
    <s v="theater/plays"/>
    <n v="35"/>
    <n v="17.5"/>
    <x v="1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d v="2014-11-07T06:24:24"/>
    <b v="0"/>
    <n v="17"/>
    <b v="0"/>
    <s v="theater/plays"/>
    <n v="16.566666666666666"/>
    <n v="29.235294117647058"/>
    <x v="1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d v="2015-03-06T09:23:41"/>
    <b v="0"/>
    <n v="0"/>
    <b v="0"/>
    <s v="theater/plays"/>
    <n v="0"/>
    <e v="#DIV/0!"/>
    <x v="1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d v="2015-02-26T23:07:06"/>
    <b v="0"/>
    <n v="12"/>
    <b v="0"/>
    <s v="theater/plays"/>
    <n v="57.199999999999996"/>
    <n v="59.583333333333336"/>
    <x v="1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d v="2014-07-22T19:53:18"/>
    <b v="0"/>
    <n v="14"/>
    <b v="0"/>
    <s v="theater/plays"/>
    <n v="16.514285714285716"/>
    <n v="82.571428571428569"/>
    <x v="1"/>
  </r>
  <r>
    <n v="4000"/>
    <x v="3994"/>
    <s v="An Enticing Trip into the World of Assisted Dying"/>
    <n v="8000"/>
    <n v="10"/>
    <x v="2"/>
    <x v="0"/>
    <s v="USD"/>
    <n v="1462631358"/>
    <d v="2016-05-07T14:29:18"/>
    <n v="1457450958"/>
    <d v="2016-03-08T15:29:18"/>
    <b v="0"/>
    <n v="1"/>
    <b v="0"/>
    <s v="theater/plays"/>
    <n v="0.125"/>
    <n v="10"/>
    <x v="1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d v="2017-02-09T23:08:28"/>
    <b v="0"/>
    <n v="14"/>
    <b v="0"/>
    <s v="theater/plays"/>
    <n v="37.75"/>
    <n v="32.357142857142854"/>
    <x v="1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d v="2014-08-28T01:02:41"/>
    <b v="0"/>
    <n v="4"/>
    <b v="0"/>
    <s v="theater/plays"/>
    <n v="1.8399999999999999"/>
    <n v="5.75"/>
    <x v="1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d v="2015-01-16T14:05:47"/>
    <b v="0"/>
    <n v="2"/>
    <b v="0"/>
    <s v="theater/plays"/>
    <n v="10.050000000000001"/>
    <n v="100.5"/>
    <x v="1"/>
  </r>
  <r>
    <n v="4004"/>
    <x v="3998"/>
    <s v="Help Launch The Queen Into South Florida!"/>
    <n v="500"/>
    <n v="1"/>
    <x v="2"/>
    <x v="0"/>
    <s v="USD"/>
    <n v="1412740457"/>
    <d v="2014-10-08T03:54:17"/>
    <n v="1410148457"/>
    <d v="2014-09-08T03:54:17"/>
    <b v="0"/>
    <n v="1"/>
    <b v="0"/>
    <s v="theater/plays"/>
    <n v="0.2"/>
    <n v="1"/>
    <x v="1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d v="2014-08-21T19:23:05"/>
    <b v="0"/>
    <n v="2"/>
    <b v="0"/>
    <s v="theater/plays"/>
    <n v="1.3333333333333335"/>
    <n v="20"/>
    <x v="1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d v="2016-01-22T18:33:07"/>
    <b v="0"/>
    <n v="1"/>
    <b v="0"/>
    <s v="theater/plays"/>
    <n v="6.6666666666666671E-3"/>
    <n v="2"/>
    <x v="1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d v="2014-07-28T18:33:01"/>
    <b v="0"/>
    <n v="1"/>
    <b v="0"/>
    <s v="theater/plays"/>
    <n v="0.25"/>
    <n v="5"/>
    <x v="1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d v="2015-06-22T23:08:27"/>
    <b v="0"/>
    <n v="4"/>
    <b v="0"/>
    <s v="theater/plays"/>
    <n v="6"/>
    <n v="15"/>
    <x v="1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d v="2014-07-31T16:49:20"/>
    <b v="0"/>
    <n v="3"/>
    <b v="0"/>
    <s v="theater/plays"/>
    <n v="3.8860103626943006"/>
    <n v="25"/>
    <x v="1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d v="2014-10-09T18:29:26"/>
    <b v="0"/>
    <n v="38"/>
    <b v="0"/>
    <s v="theater/plays"/>
    <n v="24.194444444444443"/>
    <n v="45.842105263157897"/>
    <x v="1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d v="2014-12-29T13:04:38"/>
    <b v="0"/>
    <n v="4"/>
    <b v="0"/>
    <s v="theater/plays"/>
    <n v="7.6"/>
    <n v="4.75"/>
    <x v="1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d v="2015-04-02T13:04:09"/>
    <b v="0"/>
    <n v="0"/>
    <b v="0"/>
    <s v="theater/plays"/>
    <n v="0"/>
    <e v="#DIV/0!"/>
    <x v="1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d v="2015-01-17T07:13:43"/>
    <b v="0"/>
    <n v="2"/>
    <b v="0"/>
    <s v="theater/plays"/>
    <n v="1.3"/>
    <n v="13"/>
    <x v="1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d v="2016-02-19T05:54:29"/>
    <b v="0"/>
    <n v="0"/>
    <b v="0"/>
    <s v="theater/plays"/>
    <n v="0"/>
    <e v="#DIV/0!"/>
    <x v="1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d v="2015-06-19T18:44:23"/>
    <b v="0"/>
    <n v="1"/>
    <b v="0"/>
    <s v="theater/plays"/>
    <n v="1.4285714285714287E-2"/>
    <n v="1"/>
    <x v="1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d v="2014-08-18T20:56:40"/>
    <b v="0"/>
    <n v="7"/>
    <b v="0"/>
    <s v="theater/plays"/>
    <n v="14.000000000000002"/>
    <n v="10"/>
    <x v="1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d v="2014-08-05T16:07:54"/>
    <b v="0"/>
    <n v="2"/>
    <b v="0"/>
    <s v="theater/plays"/>
    <n v="1.05"/>
    <n v="52.5"/>
    <x v="1"/>
  </r>
  <r>
    <n v="4018"/>
    <x v="4011"/>
    <s v="Funding for a production of Time Please at the Brighton Fringe 2017... and beyond."/>
    <n v="1500"/>
    <n v="130"/>
    <x v="2"/>
    <x v="1"/>
    <s v="GBP"/>
    <n v="1475877108"/>
    <d v="2016-10-07T21:51:48"/>
    <n v="1473285108"/>
    <d v="2016-09-07T21:51:48"/>
    <b v="0"/>
    <n v="4"/>
    <b v="0"/>
    <s v="theater/plays"/>
    <n v="8.6666666666666679"/>
    <n v="32.5"/>
    <x v="1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d v="2016-02-17T16:13:16"/>
    <b v="0"/>
    <n v="4"/>
    <b v="0"/>
    <s v="theater/plays"/>
    <n v="0.82857142857142851"/>
    <n v="7.25"/>
    <x v="1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d v="2015-02-22T04:34:59"/>
    <b v="0"/>
    <n v="3"/>
    <b v="0"/>
    <s v="theater/plays"/>
    <n v="16.666666666666664"/>
    <n v="33.333333333333336"/>
    <x v="1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d v="2014-08-27T21:52:38"/>
    <b v="0"/>
    <n v="2"/>
    <b v="0"/>
    <s v="theater/plays"/>
    <n v="0.83333333333333337"/>
    <n v="62.5"/>
    <x v="1"/>
  </r>
  <r>
    <n v="4022"/>
    <x v="4015"/>
    <s v="Help us produce a video of the first Original Pronunciation Merchant of Venice."/>
    <n v="18000"/>
    <n v="12521"/>
    <x v="2"/>
    <x v="0"/>
    <s v="USD"/>
    <n v="1422759240"/>
    <d v="2015-02-01T02:54:00"/>
    <n v="1418824867"/>
    <d v="2014-12-17T14:01:07"/>
    <b v="0"/>
    <n v="197"/>
    <b v="0"/>
    <s v="theater/plays"/>
    <n v="69.561111111111103"/>
    <n v="63.558375634517766"/>
    <x v="1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d v="2016-02-08T23:59:23"/>
    <b v="0"/>
    <n v="0"/>
    <b v="0"/>
    <s v="theater/plays"/>
    <n v="0"/>
    <e v="#DIV/0!"/>
    <x v="1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d v="2015-08-01T16:04:57"/>
    <b v="0"/>
    <n v="1"/>
    <b v="0"/>
    <s v="theater/plays"/>
    <n v="1.25"/>
    <n v="10"/>
    <x v="1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d v="2015-05-27T05:42:16"/>
    <b v="0"/>
    <n v="4"/>
    <b v="0"/>
    <s v="theater/plays"/>
    <n v="5"/>
    <n v="62.5"/>
    <x v="1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d v="2015-10-05T15:43:59"/>
    <b v="0"/>
    <n v="0"/>
    <b v="0"/>
    <s v="theater/plays"/>
    <n v="0"/>
    <e v="#DIV/0!"/>
    <x v="1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d v="2017-02-02T23:18:01"/>
    <b v="0"/>
    <n v="7"/>
    <b v="0"/>
    <s v="theater/plays"/>
    <n v="7.166666666666667"/>
    <n v="30.714285714285715"/>
    <x v="1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d v="2014-05-06T22:31:40"/>
    <b v="0"/>
    <n v="11"/>
    <b v="0"/>
    <s v="theater/plays"/>
    <n v="28.050000000000004"/>
    <n v="51"/>
    <x v="1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d v="2015-11-14T00:36:10"/>
    <b v="0"/>
    <n v="0"/>
    <b v="0"/>
    <s v="theater/plays"/>
    <n v="0"/>
    <e v="#DIV/0!"/>
    <x v="1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d v="2016-01-05T15:43:19"/>
    <b v="0"/>
    <n v="6"/>
    <b v="0"/>
    <s v="theater/plays"/>
    <n v="16"/>
    <n v="66.666666666666671"/>
    <x v="1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d v="2014-10-29T14:02:44"/>
    <b v="0"/>
    <n v="0"/>
    <b v="0"/>
    <s v="theater/plays"/>
    <n v="0"/>
    <e v="#DIV/0!"/>
    <x v="1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d v="2015-10-16T19:25:16"/>
    <b v="0"/>
    <n v="7"/>
    <b v="0"/>
    <s v="theater/plays"/>
    <n v="6.8287037037037033"/>
    <n v="59"/>
    <x v="1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d v="2016-09-01T06:27:04"/>
    <b v="0"/>
    <n v="94"/>
    <b v="0"/>
    <s v="theater/plays"/>
    <n v="25.698702928870294"/>
    <n v="65.340319148936175"/>
    <x v="1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d v="2015-03-04T22:44:10"/>
    <b v="0"/>
    <n v="2"/>
    <b v="0"/>
    <s v="theater/plays"/>
    <n v="1.4814814814814816"/>
    <n v="100"/>
    <x v="1"/>
  </r>
  <r>
    <n v="4035"/>
    <x v="4028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d v="2014-09-21T21:11:27"/>
    <b v="0"/>
    <n v="25"/>
    <b v="0"/>
    <s v="theater/plays"/>
    <n v="36.85"/>
    <n v="147.4"/>
    <x v="1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d v="2014-06-14T22:29:24"/>
    <b v="0"/>
    <n v="17"/>
    <b v="0"/>
    <s v="theater/plays"/>
    <n v="47.05"/>
    <n v="166.05882352941177"/>
    <x v="1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d v="2016-05-07T01:41:55"/>
    <b v="0"/>
    <n v="2"/>
    <b v="0"/>
    <s v="theater/plays"/>
    <n v="11.428571428571429"/>
    <n v="40"/>
    <x v="1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d v="2014-08-18T19:10:10"/>
    <b v="0"/>
    <n v="4"/>
    <b v="0"/>
    <s v="theater/plays"/>
    <n v="12.04"/>
    <n v="75.25"/>
    <x v="1"/>
  </r>
  <r>
    <n v="4039"/>
    <x v="4032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d v="2015-10-28T16:06:07"/>
    <b v="0"/>
    <n v="5"/>
    <b v="0"/>
    <s v="theater/plays"/>
    <n v="60"/>
    <n v="60"/>
    <x v="1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d v="2015-05-20T05:33:24"/>
    <b v="0"/>
    <n v="2"/>
    <b v="0"/>
    <s v="theater/plays"/>
    <n v="31.25"/>
    <n v="1250"/>
    <x v="1"/>
  </r>
  <r>
    <n v="4041"/>
    <x v="4034"/>
    <s v="A bold, colouful, vibrant play centred around the last remaining monarchy of Africa."/>
    <n v="5000"/>
    <n v="21"/>
    <x v="2"/>
    <x v="1"/>
    <s v="GBP"/>
    <n v="1473160954"/>
    <d v="2016-09-06T11:22:34"/>
    <n v="1467976954"/>
    <d v="2016-07-08T11:22:34"/>
    <b v="0"/>
    <n v="2"/>
    <b v="0"/>
    <s v="theater/plays"/>
    <n v="0.42"/>
    <n v="10.5"/>
    <x v="1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d v="2014-12-22T02:01:04"/>
    <b v="0"/>
    <n v="3"/>
    <b v="0"/>
    <s v="theater/plays"/>
    <n v="0.21"/>
    <n v="7"/>
    <x v="1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d v="2014-11-05T22:58:45"/>
    <b v="0"/>
    <n v="0"/>
    <b v="0"/>
    <s v="theater/plays"/>
    <n v="0"/>
    <e v="#DIV/0!"/>
    <x v="1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d v="2015-03-11T05:16:22"/>
    <b v="0"/>
    <n v="4"/>
    <b v="0"/>
    <s v="theater/plays"/>
    <n v="37.5"/>
    <n v="56.25"/>
    <x v="1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d v="2014-07-22T04:49:49"/>
    <b v="0"/>
    <n v="1"/>
    <b v="0"/>
    <s v="theater/plays"/>
    <n v="0.02"/>
    <n v="1"/>
    <x v="1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d v="2014-09-22T15:36:50"/>
    <b v="0"/>
    <n v="12"/>
    <b v="0"/>
    <s v="theater/plays"/>
    <n v="8.2142857142857135"/>
    <n v="38.333333333333336"/>
    <x v="1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d v="2014-12-18T00:32:23"/>
    <b v="0"/>
    <n v="4"/>
    <b v="0"/>
    <s v="theater/plays"/>
    <n v="2.1999999999999997"/>
    <n v="27.5"/>
    <x v="1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d v="2016-03-07T12:13:07"/>
    <b v="0"/>
    <n v="91"/>
    <b v="0"/>
    <s v="theater/plays"/>
    <n v="17.652941176470588"/>
    <n v="32.978021978021978"/>
    <x v="1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d v="2015-06-14T23:00:15"/>
    <b v="0"/>
    <n v="1"/>
    <b v="0"/>
    <s v="theater/plays"/>
    <n v="0.08"/>
    <n v="16"/>
    <x v="1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d v="2014-09-23T15:16:31"/>
    <b v="0"/>
    <n v="1"/>
    <b v="0"/>
    <s v="theater/plays"/>
    <n v="6.6666666666666666E-2"/>
    <n v="1"/>
    <x v="1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d v="2014-05-02T19:26:37"/>
    <b v="0"/>
    <n v="0"/>
    <b v="0"/>
    <s v="theater/plays"/>
    <n v="0"/>
    <e v="#DIV/0!"/>
    <x v="1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d v="2014-08-14T21:05:16"/>
    <b v="0"/>
    <n v="13"/>
    <b v="0"/>
    <s v="theater/plays"/>
    <n v="37.533333333333339"/>
    <n v="86.615384615384613"/>
    <x v="1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d v="2014-10-16T16:33:48"/>
    <b v="0"/>
    <n v="2"/>
    <b v="0"/>
    <s v="theater/plays"/>
    <n v="22"/>
    <n v="55"/>
    <x v="1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d v="2016-08-31T20:11:25"/>
    <b v="0"/>
    <n v="0"/>
    <b v="0"/>
    <s v="theater/plays"/>
    <n v="0"/>
    <e v="#DIV/0!"/>
    <x v="1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d v="2014-05-20T15:33:51"/>
    <b v="0"/>
    <n v="21"/>
    <b v="0"/>
    <s v="theater/plays"/>
    <n v="17.62"/>
    <n v="41.952380952380949"/>
    <x v="1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d v="2016-06-13T22:23:59"/>
    <b v="0"/>
    <n v="9"/>
    <b v="0"/>
    <s v="theater/plays"/>
    <n v="53"/>
    <n v="88.333333333333329"/>
    <x v="1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d v="2015-11-02T23:14:40"/>
    <b v="0"/>
    <n v="6"/>
    <b v="0"/>
    <s v="theater/plays"/>
    <n v="22.142857142857142"/>
    <n v="129.16666666666666"/>
    <x v="1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d v="2016-03-17T01:27:24"/>
    <b v="0"/>
    <n v="4"/>
    <b v="0"/>
    <s v="theater/plays"/>
    <n v="2.5333333333333332"/>
    <n v="23.75"/>
    <x v="1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d v="2014-08-15T15:22:32"/>
    <b v="0"/>
    <n v="7"/>
    <b v="0"/>
    <s v="theater/plays"/>
    <n v="2.5"/>
    <n v="35.714285714285715"/>
    <x v="1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d v="2014-05-20T16:40:56"/>
    <b v="0"/>
    <n v="5"/>
    <b v="0"/>
    <s v="theater/plays"/>
    <n v="2.85"/>
    <n v="57"/>
    <x v="1"/>
  </r>
  <r>
    <n v="4061"/>
    <x v="4054"/>
    <s v="SKYLAR'S SYNDROME is a tremendous psychodrama by master playwright Gavin Kayner!"/>
    <n v="525"/>
    <n v="0"/>
    <x v="2"/>
    <x v="0"/>
    <s v="USD"/>
    <n v="1461205423"/>
    <d v="2016-04-21T02:23:43"/>
    <n v="1456025023"/>
    <d v="2016-02-21T03:23:43"/>
    <b v="0"/>
    <n v="0"/>
    <b v="0"/>
    <s v="theater/plays"/>
    <n v="0"/>
    <e v="#DIV/0!"/>
    <x v="1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d v="2016-06-02T17:44:28"/>
    <b v="0"/>
    <n v="3"/>
    <b v="0"/>
    <s v="theater/plays"/>
    <n v="2.4500000000000002"/>
    <n v="163.33333333333334"/>
    <x v="1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d v="2014-05-28T16:21:24"/>
    <b v="0"/>
    <n v="9"/>
    <b v="0"/>
    <s v="theater/plays"/>
    <n v="1.4210526315789473"/>
    <n v="15"/>
    <x v="1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d v="2015-03-30T14:07:06"/>
    <b v="0"/>
    <n v="6"/>
    <b v="0"/>
    <s v="theater/plays"/>
    <n v="19.25"/>
    <n v="64.166666666666671"/>
    <x v="1"/>
  </r>
  <r>
    <n v="4065"/>
    <x v="4058"/>
    <s v="A classical/ fantasy version of midsummers done by professionally trained actors in Tulsa!"/>
    <n v="4000"/>
    <n v="27"/>
    <x v="2"/>
    <x v="0"/>
    <s v="USD"/>
    <n v="1407883811"/>
    <d v="2014-08-12T22:50:11"/>
    <n v="1405291811"/>
    <d v="2014-07-13T22:50:11"/>
    <b v="0"/>
    <n v="4"/>
    <b v="0"/>
    <s v="theater/plays"/>
    <n v="0.67500000000000004"/>
    <n v="6.75"/>
    <x v="1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d v="2016-04-19T00:56:28"/>
    <b v="0"/>
    <n v="1"/>
    <b v="0"/>
    <s v="theater/plays"/>
    <n v="0.16666666666666669"/>
    <n v="25"/>
    <x v="1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d v="2015-08-19T02:49:10"/>
    <b v="0"/>
    <n v="17"/>
    <b v="0"/>
    <s v="theater/plays"/>
    <n v="60.9"/>
    <n v="179.11764705882354"/>
    <x v="1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d v="2016-12-14T23:07:35"/>
    <b v="0"/>
    <n v="1"/>
    <b v="0"/>
    <s v="theater/plays"/>
    <n v="1"/>
    <n v="34.950000000000003"/>
    <x v="1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d v="2015-01-18T15:52:36"/>
    <b v="0"/>
    <n v="13"/>
    <b v="0"/>
    <s v="theater/plays"/>
    <n v="34.4"/>
    <n v="33.07692307692308"/>
    <x v="1"/>
  </r>
  <r>
    <n v="4070"/>
    <x v="4063"/>
    <s v="V-Day Southern Utah University 2015 and Second Studio Players presents: The Vagina Monologues"/>
    <n v="1000"/>
    <n v="165"/>
    <x v="2"/>
    <x v="0"/>
    <s v="USD"/>
    <n v="1425178800"/>
    <d v="2015-03-01T03:00:00"/>
    <n v="1422374420"/>
    <d v="2015-01-27T16:00:20"/>
    <b v="0"/>
    <n v="6"/>
    <b v="0"/>
    <s v="theater/plays"/>
    <n v="16.5"/>
    <n v="27.5"/>
    <x v="1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d v="2016-11-26T19:18:51"/>
    <b v="0"/>
    <n v="0"/>
    <b v="0"/>
    <s v="theater/plays"/>
    <n v="0"/>
    <e v="#DIV/0!"/>
    <x v="1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d v="2014-06-22T18:35:11"/>
    <b v="0"/>
    <n v="2"/>
    <b v="0"/>
    <s v="theater/plays"/>
    <n v="0.4"/>
    <n v="2"/>
    <x v="1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d v="2015-03-15T08:17:06"/>
    <b v="0"/>
    <n v="2"/>
    <b v="0"/>
    <s v="theater/plays"/>
    <n v="1.0571428571428572"/>
    <n v="18.5"/>
    <x v="1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d v="2015-10-06T13:16:15"/>
    <b v="0"/>
    <n v="21"/>
    <b v="0"/>
    <s v="theater/plays"/>
    <n v="26.727272727272727"/>
    <n v="35"/>
    <x v="1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d v="2014-05-20T01:06:09"/>
    <b v="0"/>
    <n v="13"/>
    <b v="0"/>
    <s v="theater/plays"/>
    <n v="28.799999999999997"/>
    <n v="44.307692307692307"/>
    <x v="1"/>
  </r>
  <r>
    <n v="4076"/>
    <x v="4069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d v="2014-09-23T19:05:49"/>
    <b v="0"/>
    <n v="0"/>
    <b v="0"/>
    <s v="theater/plays"/>
    <n v="0"/>
    <e v="#DIV/0!"/>
    <x v="1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d v="2016-11-21T17:03:14"/>
    <b v="0"/>
    <n v="6"/>
    <b v="0"/>
    <s v="theater/plays"/>
    <n v="8.9"/>
    <n v="222.5"/>
    <x v="1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d v="2016-12-28T18:54:02"/>
    <b v="0"/>
    <n v="0"/>
    <b v="0"/>
    <s v="theater/plays"/>
    <n v="0"/>
    <e v="#DIV/0!"/>
    <x v="1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d v="2016-05-20T22:32:01"/>
    <b v="0"/>
    <n v="1"/>
    <b v="0"/>
    <s v="theater/plays"/>
    <n v="0.16666666666666669"/>
    <n v="5"/>
    <x v="1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d v="2016-05-21T16:45:16"/>
    <b v="0"/>
    <n v="0"/>
    <b v="0"/>
    <s v="theater/plays"/>
    <n v="0"/>
    <e v="#DIV/0!"/>
    <x v="1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d v="2015-02-06T13:57:05"/>
    <b v="0"/>
    <n v="12"/>
    <b v="0"/>
    <s v="theater/plays"/>
    <n v="15.737410071942445"/>
    <n v="29.166666666666668"/>
    <x v="1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d v="2015-10-30T04:32:33"/>
    <b v="0"/>
    <n v="2"/>
    <b v="0"/>
    <s v="theater/plays"/>
    <n v="2"/>
    <n v="1.5"/>
    <x v="1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d v="2015-12-15T18:16:56"/>
    <b v="0"/>
    <n v="6"/>
    <b v="0"/>
    <s v="theater/plays"/>
    <n v="21.685714285714287"/>
    <n v="126.5"/>
    <x v="1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d v="2016-09-09T10:28:26"/>
    <b v="0"/>
    <n v="1"/>
    <b v="0"/>
    <s v="theater/plays"/>
    <n v="0.33333333333333337"/>
    <n v="10"/>
    <x v="1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d v="2015-02-23T14:29:35"/>
    <b v="0"/>
    <n v="1"/>
    <b v="0"/>
    <s v="theater/plays"/>
    <n v="0.2857142857142857"/>
    <n v="10"/>
    <x v="1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d v="2015-10-27T22:34:59"/>
    <b v="0"/>
    <n v="5"/>
    <b v="0"/>
    <s v="theater/plays"/>
    <n v="4.7"/>
    <n v="9.4"/>
    <x v="1"/>
  </r>
  <r>
    <n v="4087"/>
    <x v="4080"/>
    <s v="Comedy Stage Play"/>
    <n v="9600"/>
    <n v="0"/>
    <x v="2"/>
    <x v="0"/>
    <s v="USD"/>
    <n v="1468777786"/>
    <d v="2016-07-17T17:49:46"/>
    <n v="1466185786"/>
    <d v="2016-06-17T17:49:46"/>
    <b v="0"/>
    <n v="0"/>
    <b v="0"/>
    <s v="theater/plays"/>
    <n v="0"/>
    <e v="#DIV/0!"/>
    <x v="1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d v="2014-12-17T14:42:04"/>
    <b v="0"/>
    <n v="3"/>
    <b v="0"/>
    <s v="theater/plays"/>
    <n v="10.8"/>
    <n v="72"/>
    <x v="1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d v="2015-04-28T17:34:48"/>
    <b v="0"/>
    <n v="8"/>
    <b v="0"/>
    <s v="theater/plays"/>
    <n v="4.8"/>
    <n v="30"/>
    <x v="1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d v="2015-07-24T16:08:57"/>
    <b v="0"/>
    <n v="3"/>
    <b v="0"/>
    <s v="theater/plays"/>
    <n v="3.2"/>
    <n v="10.666666666666666"/>
    <x v="1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d v="2014-12-17T12:09:11"/>
    <b v="0"/>
    <n v="8"/>
    <b v="0"/>
    <s v="theater/plays"/>
    <n v="12.75"/>
    <n v="25.5"/>
    <x v="1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d v="2015-02-04T04:40:47"/>
    <b v="0"/>
    <n v="1"/>
    <b v="0"/>
    <s v="theater/plays"/>
    <n v="1.8181818181818181E-2"/>
    <n v="20"/>
    <x v="1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d v="2015-06-23T19:34:53"/>
    <b v="0"/>
    <n v="4"/>
    <b v="0"/>
    <s v="theater/plays"/>
    <n v="2.4"/>
    <n v="15"/>
    <x v="1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d v="2014-09-08T02:05:00"/>
    <b v="0"/>
    <n v="8"/>
    <b v="0"/>
    <s v="theater/plays"/>
    <n v="36.5"/>
    <n v="91.25"/>
    <x v="1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d v="2016-11-19T00:45:50"/>
    <b v="0"/>
    <n v="1"/>
    <b v="0"/>
    <s v="theater/plays"/>
    <n v="2.666666666666667"/>
    <n v="800"/>
    <x v="1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d v="2017-01-15T12:43:39"/>
    <b v="0"/>
    <n v="5"/>
    <b v="0"/>
    <s v="theater/plays"/>
    <n v="11.428571428571429"/>
    <n v="80"/>
    <x v="1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d v="2015-12-06T19:47:17"/>
    <b v="0"/>
    <n v="0"/>
    <b v="0"/>
    <s v="theater/plays"/>
    <n v="0"/>
    <e v="#DIV/0!"/>
    <x v="1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d v="2016-05-05T17:19:57"/>
    <b v="0"/>
    <n v="0"/>
    <b v="0"/>
    <s v="theater/plays"/>
    <n v="0"/>
    <e v="#DIV/0!"/>
    <x v="1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d v="2016-07-19T20:24:33"/>
    <b v="0"/>
    <n v="1"/>
    <b v="0"/>
    <s v="theater/plays"/>
    <n v="1.1111111111111112"/>
    <n v="50"/>
    <x v="1"/>
  </r>
  <r>
    <n v="4100"/>
    <x v="4093"/>
    <s v="How does war change a family?  A peek into one family's kitchen as their soldier fights in Iraq."/>
    <n v="270"/>
    <n v="0"/>
    <x v="2"/>
    <x v="0"/>
    <s v="USD"/>
    <n v="1414205990"/>
    <d v="2014-10-25T02:59:50"/>
    <n v="1413341990"/>
    <d v="2014-10-15T02:59:50"/>
    <b v="0"/>
    <n v="0"/>
    <b v="0"/>
    <s v="theater/plays"/>
    <n v="0"/>
    <e v="#DIV/0!"/>
    <x v="1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d v="2016-12-26T21:41:22"/>
    <b v="0"/>
    <n v="0"/>
    <b v="0"/>
    <s v="theater/plays"/>
    <n v="0"/>
    <e v="#DIV/0!"/>
    <x v="1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d v="2016-04-15T20:21:13"/>
    <b v="0"/>
    <n v="6"/>
    <b v="0"/>
    <s v="theater/plays"/>
    <n v="27.400000000000002"/>
    <n v="22.833333333333332"/>
    <x v="1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d v="2015-07-03T19:59:26"/>
    <b v="0"/>
    <n v="6"/>
    <b v="0"/>
    <s v="theater/plays"/>
    <n v="10"/>
    <n v="16.666666666666668"/>
    <x v="1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d v="2016-09-27T06:40:34"/>
    <b v="0"/>
    <n v="14"/>
    <b v="0"/>
    <s v="theater/plays"/>
    <n v="21.366666666666667"/>
    <n v="45.785714285714285"/>
    <x v="1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d v="2016-11-23T00:15:09"/>
    <b v="0"/>
    <n v="6"/>
    <b v="0"/>
    <s v="theater/plays"/>
    <n v="6.9696969696969706"/>
    <n v="383.33333333333331"/>
    <x v="1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d v="2015-02-18T01:11:06"/>
    <b v="0"/>
    <n v="33"/>
    <b v="0"/>
    <s v="theater/plays"/>
    <n v="70.599999999999994"/>
    <n v="106.96969696969697"/>
    <x v="1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d v="2014-09-01T22:00:01"/>
    <b v="0"/>
    <n v="4"/>
    <b v="0"/>
    <s v="theater/plays"/>
    <n v="2.0500000000000003"/>
    <n v="10.25"/>
    <x v="1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d v="2017-02-01T00:45:37"/>
    <b v="0"/>
    <n v="1"/>
    <b v="0"/>
    <s v="theater/plays"/>
    <n v="1.9666666666666666"/>
    <n v="59"/>
    <x v="1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d v="2015-10-30T12:56:44"/>
    <b v="0"/>
    <n v="0"/>
    <b v="0"/>
    <s v="theater/plays"/>
    <n v="0"/>
    <e v="#DIV/0!"/>
    <x v="1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d v="2016-05-22T15:02:31"/>
    <b v="0"/>
    <n v="6"/>
    <b v="0"/>
    <s v="theater/plays"/>
    <n v="28.666666666666668"/>
    <n v="14.333333333333334"/>
    <x v="1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d v="2015-01-25T03:15:40"/>
    <b v="0"/>
    <n v="6"/>
    <b v="0"/>
    <s v="theater/plays"/>
    <n v="3.1333333333333333"/>
    <n v="15.666666666666666"/>
    <x v="1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d v="2016-01-31T22:43:06"/>
    <b v="0"/>
    <n v="1"/>
    <b v="0"/>
    <s v="theater/plays"/>
    <n v="0.04"/>
    <n v="1"/>
    <x v="1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d v="2015-12-20T13:45:23"/>
    <b v="0"/>
    <n v="3"/>
    <b v="0"/>
    <s v="theater/plays"/>
    <n v="0.2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943A5-F838-41A1-8010-70FBE353F69C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9">
    <pivotField showAll="0"/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71" showAll="0"/>
    <pivotField showAll="0"/>
    <pivotField numFmtId="171"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E9DAB-3947-4EF6-BFF2-157173A04735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6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71" showAll="0"/>
    <pivotField showAll="0"/>
    <pivotField numFmtId="171"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F1F9-EE37-45C0-A39E-A5CE25FEBAA5}">
  <dimension ref="A1:F14"/>
  <sheetViews>
    <sheetView workbookViewId="0">
      <selection activeCell="D22" sqref="D22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10" t="s">
        <v>8223</v>
      </c>
      <c r="B1" t="s">
        <v>8343</v>
      </c>
    </row>
    <row r="3" spans="1:6" x14ac:dyDescent="0.3">
      <c r="A3" s="10" t="s">
        <v>8345</v>
      </c>
      <c r="B3" s="10" t="s">
        <v>8344</v>
      </c>
    </row>
    <row r="4" spans="1:6" x14ac:dyDescent="0.3">
      <c r="A4" s="10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 x14ac:dyDescent="0.3">
      <c r="A5" s="11" t="s">
        <v>8334</v>
      </c>
      <c r="B5" s="5">
        <v>300</v>
      </c>
      <c r="C5" s="5">
        <v>180</v>
      </c>
      <c r="D5" s="5">
        <v>40</v>
      </c>
      <c r="E5" s="5"/>
      <c r="F5" s="5">
        <v>520</v>
      </c>
    </row>
    <row r="6" spans="1:6" x14ac:dyDescent="0.3">
      <c r="A6" s="11" t="s">
        <v>8335</v>
      </c>
      <c r="B6" s="5">
        <v>34</v>
      </c>
      <c r="C6" s="5">
        <v>140</v>
      </c>
      <c r="D6" s="5">
        <v>20</v>
      </c>
      <c r="E6" s="5">
        <v>6</v>
      </c>
      <c r="F6" s="5">
        <v>200</v>
      </c>
    </row>
    <row r="7" spans="1:6" x14ac:dyDescent="0.3">
      <c r="A7" s="11" t="s">
        <v>8336</v>
      </c>
      <c r="B7" s="5">
        <v>80</v>
      </c>
      <c r="C7" s="5">
        <v>140</v>
      </c>
      <c r="D7" s="5"/>
      <c r="E7" s="5"/>
      <c r="F7" s="5">
        <v>220</v>
      </c>
    </row>
    <row r="8" spans="1:6" x14ac:dyDescent="0.3">
      <c r="A8" s="11" t="s">
        <v>8337</v>
      </c>
      <c r="B8" s="5"/>
      <c r="C8" s="5"/>
      <c r="D8" s="5">
        <v>24</v>
      </c>
      <c r="E8" s="5"/>
      <c r="F8" s="5">
        <v>24</v>
      </c>
    </row>
    <row r="9" spans="1:6" x14ac:dyDescent="0.3">
      <c r="A9" s="11" t="s">
        <v>8338</v>
      </c>
      <c r="B9" s="5">
        <v>540</v>
      </c>
      <c r="C9" s="5">
        <v>120</v>
      </c>
      <c r="D9" s="5">
        <v>20</v>
      </c>
      <c r="E9" s="5">
        <v>20</v>
      </c>
      <c r="F9" s="5">
        <v>700</v>
      </c>
    </row>
    <row r="10" spans="1:6" x14ac:dyDescent="0.3">
      <c r="A10" s="11" t="s">
        <v>8339</v>
      </c>
      <c r="B10" s="5">
        <v>103</v>
      </c>
      <c r="C10" s="5">
        <v>117</v>
      </c>
      <c r="D10" s="5"/>
      <c r="E10" s="5"/>
      <c r="F10" s="5">
        <v>220</v>
      </c>
    </row>
    <row r="11" spans="1:6" x14ac:dyDescent="0.3">
      <c r="A11" s="11" t="s">
        <v>8340</v>
      </c>
      <c r="B11" s="5">
        <v>80</v>
      </c>
      <c r="C11" s="5">
        <v>127</v>
      </c>
      <c r="D11" s="5">
        <v>30</v>
      </c>
      <c r="E11" s="5"/>
      <c r="F11" s="5">
        <v>237</v>
      </c>
    </row>
    <row r="12" spans="1:6" x14ac:dyDescent="0.3">
      <c r="A12" s="11" t="s">
        <v>8341</v>
      </c>
      <c r="B12" s="5">
        <v>209</v>
      </c>
      <c r="C12" s="5">
        <v>213</v>
      </c>
      <c r="D12" s="5">
        <v>178</v>
      </c>
      <c r="E12" s="5"/>
      <c r="F12" s="5">
        <v>600</v>
      </c>
    </row>
    <row r="13" spans="1:6" x14ac:dyDescent="0.3">
      <c r="A13" s="11" t="s">
        <v>8342</v>
      </c>
      <c r="B13" s="5">
        <v>839</v>
      </c>
      <c r="C13" s="5">
        <v>493</v>
      </c>
      <c r="D13" s="5">
        <v>37</v>
      </c>
      <c r="E13" s="5">
        <v>24</v>
      </c>
      <c r="F13" s="5">
        <v>1393</v>
      </c>
    </row>
    <row r="14" spans="1:6" x14ac:dyDescent="0.3">
      <c r="A14" s="11" t="s">
        <v>8311</v>
      </c>
      <c r="B14" s="5">
        <v>2185</v>
      </c>
      <c r="C14" s="5">
        <v>1530</v>
      </c>
      <c r="D14" s="5">
        <v>349</v>
      </c>
      <c r="E14" s="5">
        <v>50</v>
      </c>
      <c r="F14" s="5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39D6-971F-41F1-880E-E304921C891C}">
  <dimension ref="A1:F6"/>
  <sheetViews>
    <sheetView workbookViewId="0">
      <selection activeCell="A4" sqref="A4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0" t="s">
        <v>8223</v>
      </c>
      <c r="B1" t="s">
        <v>8343</v>
      </c>
    </row>
    <row r="2" spans="1:6" x14ac:dyDescent="0.3">
      <c r="A2" s="10" t="s">
        <v>8308</v>
      </c>
      <c r="B2" t="s">
        <v>8343</v>
      </c>
    </row>
    <row r="4" spans="1:6" x14ac:dyDescent="0.3">
      <c r="B4" s="10" t="s">
        <v>8344</v>
      </c>
    </row>
    <row r="5" spans="1:6" x14ac:dyDescent="0.3"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 x14ac:dyDescent="0.3">
      <c r="A6" t="s">
        <v>8345</v>
      </c>
      <c r="B6" s="5">
        <v>349</v>
      </c>
      <c r="C6" s="5">
        <v>1530</v>
      </c>
      <c r="D6" s="5">
        <v>50</v>
      </c>
      <c r="E6" s="5">
        <v>2185</v>
      </c>
      <c r="F6" s="5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70" zoomScaleNormal="70" workbookViewId="0">
      <selection activeCell="T2" sqref="T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10" width="19.33203125" customWidth="1"/>
    <col min="11" max="12" width="17.88671875" style="5" customWidth="1"/>
    <col min="13" max="13" width="15.44140625" customWidth="1"/>
    <col min="14" max="14" width="24.5546875" customWidth="1"/>
    <col min="15" max="15" width="36.44140625" customWidth="1"/>
    <col min="16" max="16" width="41.109375" customWidth="1"/>
    <col min="17" max="17" width="15" style="9" bestFit="1" customWidth="1"/>
    <col min="18" max="18" width="16.77734375" style="9" bestFit="1" customWidth="1"/>
    <col min="19" max="19" width="15.21875" bestFit="1" customWidth="1"/>
    <col min="20" max="20" width="12.664062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8333</v>
      </c>
      <c r="K1" s="6" t="s">
        <v>8260</v>
      </c>
      <c r="L1" s="6" t="s">
        <v>8332</v>
      </c>
      <c r="M1" s="1" t="s">
        <v>8261</v>
      </c>
      <c r="N1" s="1" t="s">
        <v>8262</v>
      </c>
      <c r="O1" s="1" t="s">
        <v>8263</v>
      </c>
      <c r="P1" s="1" t="s">
        <v>8264</v>
      </c>
      <c r="Q1" s="7" t="s">
        <v>8306</v>
      </c>
      <c r="R1" s="7" t="s">
        <v>8307</v>
      </c>
      <c r="S1" s="1" t="s">
        <v>8308</v>
      </c>
      <c r="T1" s="1" t="s">
        <v>8309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 s="5">
        <v>1437620400</v>
      </c>
      <c r="J2" s="13">
        <f>(((I2/60)/60)/24)+DATE(1970,1,1)</f>
        <v>42208.125</v>
      </c>
      <c r="K2" s="5">
        <v>1434931811</v>
      </c>
      <c r="L2" s="13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8">
        <f>E2/D2*100</f>
        <v>136.85882352941178</v>
      </c>
      <c r="R2" s="9">
        <f>E2/N2</f>
        <v>63.917582417582416</v>
      </c>
      <c r="S2" t="str">
        <f>IF(P2=Filmandvideo, "Film &amp; Video")</f>
        <v>Film &amp; Video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3">
        <f t="shared" ref="J3:J66" si="0">(((I3/60)/60)/24)+DATE(1970,1,1)</f>
        <v>42796.600497685184</v>
      </c>
      <c r="K3" s="5">
        <v>1485872683</v>
      </c>
      <c r="L3" s="13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8">
        <f t="shared" ref="Q3:Q66" si="2">E3/D3*100</f>
        <v>142.60827250608273</v>
      </c>
      <c r="R3" s="9">
        <f t="shared" ref="R3:R66" si="3">E3/N3</f>
        <v>185.48101265822785</v>
      </c>
      <c r="S3" t="str">
        <f>IF(P3=Filmandvideo, "Film &amp; Video")</f>
        <v>Film &amp; Video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3">
        <f t="shared" si="0"/>
        <v>42415.702349537038</v>
      </c>
      <c r="K4" s="5">
        <v>1454691083</v>
      </c>
      <c r="L4" s="13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8">
        <f t="shared" si="2"/>
        <v>105</v>
      </c>
      <c r="R4" s="9">
        <f t="shared" si="3"/>
        <v>15</v>
      </c>
      <c r="S4" t="str">
        <f>IF(P4=Filmandvideo, "Film &amp; Video")</f>
        <v>Film &amp; Video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3">
        <f t="shared" si="0"/>
        <v>41858.515127314815</v>
      </c>
      <c r="K5" s="5">
        <v>1404822107</v>
      </c>
      <c r="L5" s="13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8">
        <f t="shared" si="2"/>
        <v>103.89999999999999</v>
      </c>
      <c r="R5" s="9">
        <f t="shared" si="3"/>
        <v>69.266666666666666</v>
      </c>
      <c r="S5" t="str">
        <f>IF(P5=Filmandvideo, "Film &amp; Video")</f>
        <v>Film &amp; Video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3">
        <f t="shared" si="0"/>
        <v>42357.834247685183</v>
      </c>
      <c r="K6" s="5">
        <v>1447963279</v>
      </c>
      <c r="L6" s="13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8">
        <f t="shared" si="2"/>
        <v>122.99154545454545</v>
      </c>
      <c r="R6" s="9">
        <f t="shared" si="3"/>
        <v>190.55028169014085</v>
      </c>
      <c r="S6" t="str">
        <f>IF(P6=Filmandvideo, "Film &amp; Video")</f>
        <v>Film &amp; Video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3">
        <f t="shared" si="0"/>
        <v>42580.232638888891</v>
      </c>
      <c r="K7" s="5">
        <v>1468362207</v>
      </c>
      <c r="L7" s="13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8">
        <f t="shared" si="2"/>
        <v>109.77744436109028</v>
      </c>
      <c r="R7" s="9">
        <f t="shared" si="3"/>
        <v>93.40425531914893</v>
      </c>
      <c r="S7" t="str">
        <f>IF(P7=Filmandvideo, "Film &amp; Video")</f>
        <v>Film &amp; Video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3">
        <f t="shared" si="0"/>
        <v>41804.072337962964</v>
      </c>
      <c r="K8" s="5">
        <v>1401846250</v>
      </c>
      <c r="L8" s="13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8">
        <f t="shared" si="2"/>
        <v>106.4875</v>
      </c>
      <c r="R8" s="9">
        <f t="shared" si="3"/>
        <v>146.87931034482759</v>
      </c>
      <c r="S8" t="str">
        <f>IF(P8=Filmandvideo, "Film &amp; Video")</f>
        <v>Film &amp; Video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3">
        <f t="shared" si="0"/>
        <v>42556.047071759262</v>
      </c>
      <c r="K9" s="5">
        <v>1464224867</v>
      </c>
      <c r="L9" s="13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8">
        <f t="shared" si="2"/>
        <v>101.22222222222221</v>
      </c>
      <c r="R9" s="9">
        <f t="shared" si="3"/>
        <v>159.82456140350877</v>
      </c>
      <c r="S9" t="str">
        <f>IF(P9=Filmandvideo, "Film &amp; Video")</f>
        <v>Film &amp; Video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3">
        <f t="shared" si="0"/>
        <v>42475.875</v>
      </c>
      <c r="K10" s="5">
        <v>1460155212</v>
      </c>
      <c r="L10" s="13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8">
        <f t="shared" si="2"/>
        <v>100.04342857142856</v>
      </c>
      <c r="R10" s="9">
        <f t="shared" si="3"/>
        <v>291.79333333333335</v>
      </c>
      <c r="S10" t="str">
        <f>IF(P10=Filmandvideo, "Film &amp; Video")</f>
        <v>Film &amp; Video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3">
        <f t="shared" si="0"/>
        <v>42477.103518518517</v>
      </c>
      <c r="K11" s="5">
        <v>1458268144</v>
      </c>
      <c r="L11" s="13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8">
        <f t="shared" si="2"/>
        <v>125.998</v>
      </c>
      <c r="R11" s="9">
        <f t="shared" si="3"/>
        <v>31.499500000000001</v>
      </c>
      <c r="S11" t="str">
        <f>IF(P11=Filmandvideo, "Film &amp; Video")</f>
        <v>Film &amp; Video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3">
        <f t="shared" si="0"/>
        <v>41815.068043981482</v>
      </c>
      <c r="K12" s="5">
        <v>1400636279</v>
      </c>
      <c r="L12" s="13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8">
        <f t="shared" si="2"/>
        <v>100.49999999999999</v>
      </c>
      <c r="R12" s="9">
        <f t="shared" si="3"/>
        <v>158.68421052631578</v>
      </c>
      <c r="S12" t="str">
        <f>IF(P12=Filmandvideo, "Film &amp; Video")</f>
        <v>Film &amp; Video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3">
        <f t="shared" si="0"/>
        <v>42604.125</v>
      </c>
      <c r="K13" s="5">
        <v>1469126462</v>
      </c>
      <c r="L13" s="13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8">
        <f t="shared" si="2"/>
        <v>120.5</v>
      </c>
      <c r="R13" s="9">
        <f t="shared" si="3"/>
        <v>80.333333333333329</v>
      </c>
      <c r="S13" t="str">
        <f>IF(P13=Filmandvideo, "Film &amp; Video")</f>
        <v>Film &amp; Video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3">
        <f t="shared" si="0"/>
        <v>41836.125</v>
      </c>
      <c r="K14" s="5">
        <v>1401642425</v>
      </c>
      <c r="L14" s="13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8">
        <f t="shared" si="2"/>
        <v>165.29333333333335</v>
      </c>
      <c r="R14" s="9">
        <f t="shared" si="3"/>
        <v>59.961305925030231</v>
      </c>
      <c r="S14" t="str">
        <f>IF(P14=Filmandvideo, "Film &amp; Video")</f>
        <v>Film &amp; Video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3">
        <f t="shared" si="0"/>
        <v>42544.852083333331</v>
      </c>
      <c r="K15" s="5">
        <v>1463588109</v>
      </c>
      <c r="L15" s="13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8">
        <f t="shared" si="2"/>
        <v>159.97142857142856</v>
      </c>
      <c r="R15" s="9">
        <f t="shared" si="3"/>
        <v>109.78431372549019</v>
      </c>
      <c r="S15" t="str">
        <f>IF(P15=Filmandvideo, "Film &amp; Video")</f>
        <v>Film &amp; Video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3">
        <f t="shared" si="0"/>
        <v>41833.582638888889</v>
      </c>
      <c r="K16" s="5">
        <v>1403051888</v>
      </c>
      <c r="L16" s="13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8">
        <f t="shared" si="2"/>
        <v>100.93333333333334</v>
      </c>
      <c r="R16" s="9">
        <f t="shared" si="3"/>
        <v>147.70731707317074</v>
      </c>
      <c r="S16" t="str">
        <f>IF(P16=Filmandvideo, "Film &amp; Video")</f>
        <v>Film &amp; Video</v>
      </c>
    </row>
    <row r="17" spans="1:19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3">
        <f t="shared" si="0"/>
        <v>42274.843055555553</v>
      </c>
      <c r="K17" s="5">
        <v>1441790658</v>
      </c>
      <c r="L17" s="13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8">
        <f t="shared" si="2"/>
        <v>106.60000000000001</v>
      </c>
      <c r="R17" s="9">
        <f t="shared" si="3"/>
        <v>21.755102040816325</v>
      </c>
      <c r="S17" t="str">
        <f>IF(P17=Filmandvideo, "Film &amp; Video")</f>
        <v>Film &amp; Video</v>
      </c>
    </row>
    <row r="18" spans="1:19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3">
        <f t="shared" si="0"/>
        <v>41806.229166666664</v>
      </c>
      <c r="K18" s="5">
        <v>1398971211</v>
      </c>
      <c r="L18" s="13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8">
        <f t="shared" si="2"/>
        <v>100.24166666666667</v>
      </c>
      <c r="R18" s="9">
        <f t="shared" si="3"/>
        <v>171.84285714285716</v>
      </c>
      <c r="S18" t="str">
        <f>IF(P18=Filmandvideo, "Film &amp; Video")</f>
        <v>Film &amp; Video</v>
      </c>
    </row>
    <row r="19" spans="1:19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3">
        <f t="shared" si="0"/>
        <v>41947.773402777777</v>
      </c>
      <c r="K19" s="5">
        <v>1412530422</v>
      </c>
      <c r="L19" s="13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8">
        <f t="shared" si="2"/>
        <v>100.66666666666666</v>
      </c>
      <c r="R19" s="9">
        <f t="shared" si="3"/>
        <v>41.944444444444443</v>
      </c>
      <c r="S19" t="str">
        <f>IF(P19=Filmandvideo, "Film &amp; Video")</f>
        <v>Film &amp; Video</v>
      </c>
    </row>
    <row r="20" spans="1:19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3">
        <f t="shared" si="0"/>
        <v>41899.542314814818</v>
      </c>
      <c r="K20" s="5">
        <v>1408366856</v>
      </c>
      <c r="L20" s="13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8">
        <f t="shared" si="2"/>
        <v>106.32110000000002</v>
      </c>
      <c r="R20" s="9">
        <f t="shared" si="3"/>
        <v>93.264122807017543</v>
      </c>
      <c r="S20" t="str">
        <f>IF(P20=Filmandvideo, "Film &amp; Video")</f>
        <v>Film &amp; Video</v>
      </c>
    </row>
    <row r="21" spans="1:19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3">
        <f t="shared" si="0"/>
        <v>42205.816365740742</v>
      </c>
      <c r="K21" s="5">
        <v>1434828934</v>
      </c>
      <c r="L21" s="13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8">
        <f t="shared" si="2"/>
        <v>145.29411764705881</v>
      </c>
      <c r="R21" s="9">
        <f t="shared" si="3"/>
        <v>56.136363636363633</v>
      </c>
      <c r="S21" t="str">
        <f>IF(P21=Filmandvideo, "Film &amp; Video")</f>
        <v>Film &amp; Video</v>
      </c>
    </row>
    <row r="22" spans="1:19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3">
        <f t="shared" si="0"/>
        <v>42260.758240740746</v>
      </c>
      <c r="K22" s="5">
        <v>1436983912</v>
      </c>
      <c r="L22" s="13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8">
        <f t="shared" si="2"/>
        <v>100.2</v>
      </c>
      <c r="R22" s="9">
        <f t="shared" si="3"/>
        <v>80.16</v>
      </c>
      <c r="S22" t="str">
        <f>IF(P22=Filmandvideo, "Film &amp; Video")</f>
        <v>Film &amp; Video</v>
      </c>
    </row>
    <row r="23" spans="1:19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3">
        <f t="shared" si="0"/>
        <v>41908.627187500002</v>
      </c>
      <c r="K23" s="5">
        <v>1409151789</v>
      </c>
      <c r="L23" s="13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8">
        <f t="shared" si="2"/>
        <v>109.13513513513513</v>
      </c>
      <c r="R23" s="9">
        <f t="shared" si="3"/>
        <v>199.9009900990099</v>
      </c>
      <c r="S23" t="str">
        <f>IF(P23=Filmandvideo, "Film &amp; Video")</f>
        <v>Film &amp; Video</v>
      </c>
    </row>
    <row r="24" spans="1:19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3">
        <f t="shared" si="0"/>
        <v>42005.332638888889</v>
      </c>
      <c r="K24" s="5">
        <v>1418766740</v>
      </c>
      <c r="L24" s="13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8">
        <f t="shared" si="2"/>
        <v>117.14285714285715</v>
      </c>
      <c r="R24" s="9">
        <f t="shared" si="3"/>
        <v>51.25</v>
      </c>
      <c r="S24" t="str">
        <f>IF(P24=Filmandvideo, "Film &amp; Video")</f>
        <v>Film &amp; Video</v>
      </c>
    </row>
    <row r="25" spans="1:19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3">
        <f t="shared" si="0"/>
        <v>42124.638888888891</v>
      </c>
      <c r="K25" s="5">
        <v>1428086501</v>
      </c>
      <c r="L25" s="13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8">
        <f t="shared" si="2"/>
        <v>118.5</v>
      </c>
      <c r="R25" s="9">
        <f t="shared" si="3"/>
        <v>103.04347826086956</v>
      </c>
      <c r="S25" t="str">
        <f>IF(P25=Filmandvideo, "Film &amp; Video")</f>
        <v>Film &amp; Video</v>
      </c>
    </row>
    <row r="26" spans="1:19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3">
        <f t="shared" si="0"/>
        <v>42262.818750000006</v>
      </c>
      <c r="K26" s="5">
        <v>1439494863</v>
      </c>
      <c r="L26" s="13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8">
        <f t="shared" si="2"/>
        <v>108.80768571428572</v>
      </c>
      <c r="R26" s="9">
        <f t="shared" si="3"/>
        <v>66.346149825783982</v>
      </c>
      <c r="S26" t="str">
        <f>IF(P26=Filmandvideo, "Film &amp; Video")</f>
        <v>Film &amp; Video</v>
      </c>
    </row>
    <row r="27" spans="1:19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3">
        <f t="shared" si="0"/>
        <v>42378.025011574078</v>
      </c>
      <c r="K27" s="5">
        <v>1447115761</v>
      </c>
      <c r="L27" s="13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8">
        <f t="shared" si="2"/>
        <v>133.33333333333331</v>
      </c>
      <c r="R27" s="9">
        <f t="shared" si="3"/>
        <v>57.142857142857146</v>
      </c>
      <c r="S27" t="str">
        <f>IF(P27=Filmandvideo, "Film &amp; Video")</f>
        <v>Film &amp; Video</v>
      </c>
    </row>
    <row r="28" spans="1:19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3">
        <f t="shared" si="0"/>
        <v>41868.515555555554</v>
      </c>
      <c r="K28" s="5">
        <v>1404822144</v>
      </c>
      <c r="L28" s="13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8">
        <f t="shared" si="2"/>
        <v>155.20000000000002</v>
      </c>
      <c r="R28" s="9">
        <f t="shared" si="3"/>
        <v>102.10526315789474</v>
      </c>
      <c r="S28" t="str">
        <f>IF(P28=Filmandvideo, "Film &amp; Video")</f>
        <v>Film &amp; Video</v>
      </c>
    </row>
    <row r="29" spans="1:19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3">
        <f t="shared" si="0"/>
        <v>41959.206400462965</v>
      </c>
      <c r="K29" s="5">
        <v>1413518233</v>
      </c>
      <c r="L29" s="13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8">
        <f t="shared" si="2"/>
        <v>111.72500000000001</v>
      </c>
      <c r="R29" s="9">
        <f t="shared" si="3"/>
        <v>148.96666666666667</v>
      </c>
      <c r="S29" t="str">
        <f>IF(P29=Filmandvideo, "Film &amp; Video")</f>
        <v>Film &amp; Video</v>
      </c>
    </row>
    <row r="30" spans="1:19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3">
        <f t="shared" si="0"/>
        <v>42354.96393518518</v>
      </c>
      <c r="K30" s="5">
        <v>1447715284</v>
      </c>
      <c r="L30" s="13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8">
        <f t="shared" si="2"/>
        <v>100.35000000000001</v>
      </c>
      <c r="R30" s="9">
        <f t="shared" si="3"/>
        <v>169.6056338028169</v>
      </c>
      <c r="S30" t="str">
        <f>IF(P30=Filmandvideo, "Film &amp; Video")</f>
        <v>Film &amp; Video</v>
      </c>
    </row>
    <row r="31" spans="1:19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3">
        <f t="shared" si="0"/>
        <v>41842.67324074074</v>
      </c>
      <c r="K31" s="5">
        <v>1403453368</v>
      </c>
      <c r="L31" s="13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8">
        <f t="shared" si="2"/>
        <v>123.33333333333334</v>
      </c>
      <c r="R31" s="9">
        <f t="shared" si="3"/>
        <v>31.623931623931625</v>
      </c>
      <c r="S31" t="str">
        <f>IF(P31=Filmandvideo, "Film &amp; Video")</f>
        <v>Film &amp; Video</v>
      </c>
    </row>
    <row r="32" spans="1:19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3">
        <f t="shared" si="0"/>
        <v>41872.292997685188</v>
      </c>
      <c r="K32" s="5">
        <v>1406012515</v>
      </c>
      <c r="L32" s="13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8">
        <f t="shared" si="2"/>
        <v>101.29975</v>
      </c>
      <c r="R32" s="9">
        <f t="shared" si="3"/>
        <v>76.45264150943396</v>
      </c>
      <c r="S32" t="str">
        <f>IF(P32=Filmandvideo, "Film &amp; Video")</f>
        <v>Film &amp; Video</v>
      </c>
    </row>
    <row r="33" spans="1:19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3">
        <f t="shared" si="0"/>
        <v>42394.79206018518</v>
      </c>
      <c r="K33" s="5">
        <v>1452193234</v>
      </c>
      <c r="L33" s="13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8">
        <f t="shared" si="2"/>
        <v>100</v>
      </c>
      <c r="R33" s="9">
        <f t="shared" si="3"/>
        <v>13</v>
      </c>
      <c r="S33" t="str">
        <f>IF(P33=Filmandvideo, "Film &amp; Video")</f>
        <v>Film &amp; Video</v>
      </c>
    </row>
    <row r="34" spans="1:19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3">
        <f t="shared" si="0"/>
        <v>42503.165972222225</v>
      </c>
      <c r="K34" s="5">
        <v>1459523017</v>
      </c>
      <c r="L34" s="13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8">
        <f t="shared" si="2"/>
        <v>100.24604569420035</v>
      </c>
      <c r="R34" s="9">
        <f t="shared" si="3"/>
        <v>320.44943820224717</v>
      </c>
      <c r="S34" t="str">
        <f>IF(P34=Filmandvideo, "Film &amp; Video")</f>
        <v>Film &amp; Video</v>
      </c>
    </row>
    <row r="35" spans="1:19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3">
        <f t="shared" si="0"/>
        <v>42316.702557870376</v>
      </c>
      <c r="K35" s="5">
        <v>1444405901</v>
      </c>
      <c r="L35" s="13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8">
        <f t="shared" si="2"/>
        <v>102.0952380952381</v>
      </c>
      <c r="R35" s="9">
        <f t="shared" si="3"/>
        <v>83.75</v>
      </c>
      <c r="S35" t="str">
        <f>IF(P35=Filmandvideo, "Film &amp; Video")</f>
        <v>Film &amp; Video</v>
      </c>
    </row>
    <row r="36" spans="1:19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3">
        <f t="shared" si="0"/>
        <v>41856.321770833332</v>
      </c>
      <c r="K36" s="5">
        <v>1405928601</v>
      </c>
      <c r="L36" s="13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8">
        <f t="shared" si="2"/>
        <v>130.46153846153845</v>
      </c>
      <c r="R36" s="9">
        <f t="shared" si="3"/>
        <v>49.882352941176471</v>
      </c>
      <c r="S36" t="str">
        <f>IF(P36=Filmandvideo, "Film &amp; Video")</f>
        <v>Film &amp; Video</v>
      </c>
    </row>
    <row r="37" spans="1:19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3">
        <f t="shared" si="0"/>
        <v>42122</v>
      </c>
      <c r="K37" s="5">
        <v>1428130814</v>
      </c>
      <c r="L37" s="13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8">
        <f t="shared" si="2"/>
        <v>166.5</v>
      </c>
      <c r="R37" s="9">
        <f t="shared" si="3"/>
        <v>59.464285714285715</v>
      </c>
      <c r="S37" t="str">
        <f>IF(P37=Filmandvideo, "Film &amp; Video")</f>
        <v>Film &amp; Video</v>
      </c>
    </row>
    <row r="38" spans="1:19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3">
        <f t="shared" si="0"/>
        <v>42098.265335648146</v>
      </c>
      <c r="K38" s="5">
        <v>1425540125</v>
      </c>
      <c r="L38" s="13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8">
        <f t="shared" si="2"/>
        <v>142.15</v>
      </c>
      <c r="R38" s="9">
        <f t="shared" si="3"/>
        <v>193.84090909090909</v>
      </c>
      <c r="S38" t="str">
        <f>IF(P38=Filmandvideo, "Film &amp; Video")</f>
        <v>Film &amp; Video</v>
      </c>
    </row>
    <row r="39" spans="1:19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3">
        <f t="shared" si="0"/>
        <v>42062.693043981482</v>
      </c>
      <c r="K39" s="5">
        <v>1422463079</v>
      </c>
      <c r="L39" s="13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8">
        <f t="shared" si="2"/>
        <v>183.44090909090909</v>
      </c>
      <c r="R39" s="9">
        <f t="shared" si="3"/>
        <v>159.51383399209487</v>
      </c>
      <c r="S39" t="str">
        <f>IF(P39=Filmandvideo, "Film &amp; Video")</f>
        <v>Film &amp; Video</v>
      </c>
    </row>
    <row r="40" spans="1:19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3">
        <f t="shared" si="0"/>
        <v>41405.057222222218</v>
      </c>
      <c r="K40" s="5">
        <v>1365643344</v>
      </c>
      <c r="L40" s="13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8">
        <f t="shared" si="2"/>
        <v>110.04</v>
      </c>
      <c r="R40" s="9">
        <f t="shared" si="3"/>
        <v>41.68181818181818</v>
      </c>
      <c r="S40" t="str">
        <f>IF(P40=Filmandvideo, "Film &amp; Video")</f>
        <v>Film &amp; Video</v>
      </c>
    </row>
    <row r="41" spans="1:19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3">
        <f t="shared" si="0"/>
        <v>41784.957638888889</v>
      </c>
      <c r="K41" s="5">
        <v>1398388068</v>
      </c>
      <c r="L41" s="13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8">
        <f t="shared" si="2"/>
        <v>130.98000000000002</v>
      </c>
      <c r="R41" s="9">
        <f t="shared" si="3"/>
        <v>150.89861751152074</v>
      </c>
      <c r="S41" t="str">
        <f>IF(P41=Filmandvideo, "Film &amp; Video")</f>
        <v>Film &amp; Video</v>
      </c>
    </row>
    <row r="42" spans="1:19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3">
        <f t="shared" si="0"/>
        <v>41809.166666666664</v>
      </c>
      <c r="K42" s="5">
        <v>1401426488</v>
      </c>
      <c r="L42" s="13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8">
        <f t="shared" si="2"/>
        <v>101.35000000000001</v>
      </c>
      <c r="R42" s="9">
        <f t="shared" si="3"/>
        <v>126.6875</v>
      </c>
      <c r="S42" t="str">
        <f>IF(P42=Filmandvideo, "Film &amp; Video")</f>
        <v>Film &amp; Video</v>
      </c>
    </row>
    <row r="43" spans="1:19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3">
        <f t="shared" si="0"/>
        <v>41917.568912037037</v>
      </c>
      <c r="K43" s="5">
        <v>1409924354</v>
      </c>
      <c r="L43" s="13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8">
        <f t="shared" si="2"/>
        <v>100</v>
      </c>
      <c r="R43" s="9">
        <f t="shared" si="3"/>
        <v>105.26315789473684</v>
      </c>
      <c r="S43" t="str">
        <f>IF(P43=Filmandvideo, "Film &amp; Video")</f>
        <v>Film &amp; Video</v>
      </c>
    </row>
    <row r="44" spans="1:19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3">
        <f t="shared" si="0"/>
        <v>42001.639189814814</v>
      </c>
      <c r="K44" s="5">
        <v>1417188026</v>
      </c>
      <c r="L44" s="13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8">
        <f t="shared" si="2"/>
        <v>141.85714285714286</v>
      </c>
      <c r="R44" s="9">
        <f t="shared" si="3"/>
        <v>117.51479289940828</v>
      </c>
      <c r="S44" t="str">
        <f>IF(P44=Filmandvideo, "Film &amp; Video")</f>
        <v>Film &amp; Video</v>
      </c>
    </row>
    <row r="45" spans="1:19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3">
        <f t="shared" si="0"/>
        <v>41833</v>
      </c>
      <c r="K45" s="5">
        <v>1402599486</v>
      </c>
      <c r="L45" s="13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8">
        <f t="shared" si="2"/>
        <v>308.65999999999997</v>
      </c>
      <c r="R45" s="9">
        <f t="shared" si="3"/>
        <v>117.36121673003802</v>
      </c>
      <c r="S45" t="str">
        <f>IF(P45=Filmandvideo, "Film &amp; Video")</f>
        <v>Film &amp; Video</v>
      </c>
    </row>
    <row r="46" spans="1:19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3">
        <f t="shared" si="0"/>
        <v>41919.098807870374</v>
      </c>
      <c r="K46" s="5">
        <v>1408760537</v>
      </c>
      <c r="L46" s="13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8">
        <f t="shared" si="2"/>
        <v>100</v>
      </c>
      <c r="R46" s="9">
        <f t="shared" si="3"/>
        <v>133.33333333333334</v>
      </c>
      <c r="S46" t="str">
        <f>IF(P46=Filmandvideo, "Film &amp; Video")</f>
        <v>Film &amp; Video</v>
      </c>
    </row>
    <row r="47" spans="1:19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3">
        <f t="shared" si="0"/>
        <v>42487.623923611114</v>
      </c>
      <c r="K47" s="5">
        <v>1459177107</v>
      </c>
      <c r="L47" s="13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8">
        <f t="shared" si="2"/>
        <v>120</v>
      </c>
      <c r="R47" s="9">
        <f t="shared" si="3"/>
        <v>98.360655737704917</v>
      </c>
      <c r="S47" t="str">
        <f>IF(P47=Filmandvideo, "Film &amp; Video")</f>
        <v>Film &amp; Video</v>
      </c>
    </row>
    <row r="48" spans="1:19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3">
        <f t="shared" si="0"/>
        <v>42353.964976851858</v>
      </c>
      <c r="K48" s="5">
        <v>1447628974</v>
      </c>
      <c r="L48" s="13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8">
        <f t="shared" si="2"/>
        <v>104.16666666666667</v>
      </c>
      <c r="R48" s="9">
        <f t="shared" si="3"/>
        <v>194.44444444444446</v>
      </c>
      <c r="S48" t="str">
        <f>IF(P48=Filmandvideo, "Film &amp; Video")</f>
        <v>Film &amp; Video</v>
      </c>
    </row>
    <row r="49" spans="1:19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3">
        <f t="shared" si="0"/>
        <v>41992.861192129625</v>
      </c>
      <c r="K49" s="5">
        <v>1413834007</v>
      </c>
      <c r="L49" s="13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8">
        <f t="shared" si="2"/>
        <v>107.61100000000002</v>
      </c>
      <c r="R49" s="9">
        <f t="shared" si="3"/>
        <v>76.865000000000009</v>
      </c>
      <c r="S49" t="str">
        <f>IF(P49=Filmandvideo, "Film &amp; Video")</f>
        <v>Film &amp; Video</v>
      </c>
    </row>
    <row r="50" spans="1:19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3">
        <f t="shared" si="0"/>
        <v>42064.5</v>
      </c>
      <c r="K50" s="5">
        <v>1422534260</v>
      </c>
      <c r="L50" s="13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8">
        <f t="shared" si="2"/>
        <v>107.94999999999999</v>
      </c>
      <c r="R50" s="9">
        <f t="shared" si="3"/>
        <v>56.815789473684212</v>
      </c>
      <c r="S50" t="str">
        <f>IF(P50=Filmandvideo, "Film &amp; Video")</f>
        <v>Film &amp; Video</v>
      </c>
    </row>
    <row r="51" spans="1:19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3">
        <f t="shared" si="0"/>
        <v>42301.176446759258</v>
      </c>
      <c r="K51" s="5">
        <v>1443068045</v>
      </c>
      <c r="L51" s="13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8">
        <f t="shared" si="2"/>
        <v>100</v>
      </c>
      <c r="R51" s="9">
        <f t="shared" si="3"/>
        <v>137.93103448275863</v>
      </c>
      <c r="S51" t="str">
        <f>IF(P51=Filmandvideo, "Film &amp; Video")</f>
        <v>Film &amp; Video</v>
      </c>
    </row>
    <row r="52" spans="1:19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3">
        <f t="shared" si="0"/>
        <v>42034.708333333328</v>
      </c>
      <c r="K52" s="5">
        <v>1419271458</v>
      </c>
      <c r="L52" s="13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8">
        <f t="shared" si="2"/>
        <v>100</v>
      </c>
      <c r="R52" s="9">
        <f t="shared" si="3"/>
        <v>27.272727272727273</v>
      </c>
      <c r="S52" t="str">
        <f>IF(P52=Filmandvideo, "Film &amp; Video")</f>
        <v>Film &amp; Video</v>
      </c>
    </row>
    <row r="53" spans="1:19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3">
        <f t="shared" si="0"/>
        <v>42226.928668981483</v>
      </c>
      <c r="K53" s="5">
        <v>1436653037</v>
      </c>
      <c r="L53" s="13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8">
        <f t="shared" si="2"/>
        <v>128.0181818181818</v>
      </c>
      <c r="R53" s="9">
        <f t="shared" si="3"/>
        <v>118.33613445378151</v>
      </c>
      <c r="S53" t="str">
        <f>IF(P53=Filmandvideo, "Film &amp; Video")</f>
        <v>Film &amp; Video</v>
      </c>
    </row>
    <row r="54" spans="1:19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3">
        <f t="shared" si="0"/>
        <v>41837.701921296299</v>
      </c>
      <c r="K54" s="5">
        <v>1403023846</v>
      </c>
      <c r="L54" s="13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8">
        <f t="shared" si="2"/>
        <v>116.21</v>
      </c>
      <c r="R54" s="9">
        <f t="shared" si="3"/>
        <v>223.48076923076923</v>
      </c>
      <c r="S54" t="str">
        <f>IF(P54=Filmandvideo, "Film &amp; Video")</f>
        <v>Film &amp; Video</v>
      </c>
    </row>
    <row r="55" spans="1:19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3">
        <f t="shared" si="0"/>
        <v>41733.916666666664</v>
      </c>
      <c r="K55" s="5">
        <v>1395407445</v>
      </c>
      <c r="L55" s="13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8">
        <f t="shared" si="2"/>
        <v>109.63333333333334</v>
      </c>
      <c r="R55" s="9">
        <f t="shared" si="3"/>
        <v>28.111111111111111</v>
      </c>
      <c r="S55" t="str">
        <f>IF(P55=Filmandvideo, "Film &amp; Video")</f>
        <v>Film &amp; Video</v>
      </c>
    </row>
    <row r="56" spans="1:19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3">
        <f t="shared" si="0"/>
        <v>42363.713206018518</v>
      </c>
      <c r="K56" s="5">
        <v>1448471221</v>
      </c>
      <c r="L56" s="13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8">
        <f t="shared" si="2"/>
        <v>101</v>
      </c>
      <c r="R56" s="9">
        <f t="shared" si="3"/>
        <v>194.23076923076923</v>
      </c>
      <c r="S56" t="str">
        <f>IF(P56=Filmandvideo, "Film &amp; Video")</f>
        <v>Film &amp; Video</v>
      </c>
    </row>
    <row r="57" spans="1:19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3">
        <f t="shared" si="0"/>
        <v>42517.968935185185</v>
      </c>
      <c r="K57" s="5">
        <v>1462576516</v>
      </c>
      <c r="L57" s="13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8">
        <f t="shared" si="2"/>
        <v>128.95348837209301</v>
      </c>
      <c r="R57" s="9">
        <f t="shared" si="3"/>
        <v>128.95348837209303</v>
      </c>
      <c r="S57" t="str">
        <f>IF(P57=Filmandvideo, "Film &amp; Video")</f>
        <v>Film &amp; Video</v>
      </c>
    </row>
    <row r="58" spans="1:19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3">
        <f t="shared" si="0"/>
        <v>42163.666666666672</v>
      </c>
      <c r="K58" s="5">
        <v>1432559424</v>
      </c>
      <c r="L58" s="13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8">
        <f t="shared" si="2"/>
        <v>107.26249999999999</v>
      </c>
      <c r="R58" s="9">
        <f t="shared" si="3"/>
        <v>49.316091954022987</v>
      </c>
      <c r="S58" t="str">
        <f>IF(P58=Filmandvideo, "Film &amp; Video")</f>
        <v>Film &amp; Video</v>
      </c>
    </row>
    <row r="59" spans="1:19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3">
        <f t="shared" si="0"/>
        <v>42119.83289351852</v>
      </c>
      <c r="K59" s="5">
        <v>1427399962</v>
      </c>
      <c r="L59" s="13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8">
        <f t="shared" si="2"/>
        <v>101.89999999999999</v>
      </c>
      <c r="R59" s="9">
        <f t="shared" si="3"/>
        <v>221.52173913043478</v>
      </c>
      <c r="S59" t="str">
        <f>IF(P59=Filmandvideo, "Film &amp; Video")</f>
        <v>Film &amp; Video</v>
      </c>
    </row>
    <row r="60" spans="1:19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3">
        <f t="shared" si="0"/>
        <v>41962.786712962959</v>
      </c>
      <c r="K60" s="5">
        <v>1413827572</v>
      </c>
      <c r="L60" s="13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8">
        <f t="shared" si="2"/>
        <v>102.91</v>
      </c>
      <c r="R60" s="9">
        <f t="shared" si="3"/>
        <v>137.21333333333334</v>
      </c>
      <c r="S60" t="str">
        <f>IF(P60=Filmandvideo, "Film &amp; Video")</f>
        <v>Film &amp; Video</v>
      </c>
    </row>
    <row r="61" spans="1:19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3">
        <f t="shared" si="0"/>
        <v>42261.875</v>
      </c>
      <c r="K61" s="5">
        <v>1439530776</v>
      </c>
      <c r="L61" s="13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8">
        <f t="shared" si="2"/>
        <v>100.12570000000001</v>
      </c>
      <c r="R61" s="9">
        <f t="shared" si="3"/>
        <v>606.82242424242418</v>
      </c>
      <c r="S61" t="str">
        <f>IF(P61=Filmandvideo, "Film &amp; Video")</f>
        <v>Film &amp; Video</v>
      </c>
    </row>
    <row r="62" spans="1:19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3">
        <f t="shared" si="0"/>
        <v>41721</v>
      </c>
      <c r="K62" s="5">
        <v>1393882717</v>
      </c>
      <c r="L62" s="13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8">
        <f t="shared" si="2"/>
        <v>103.29622222222221</v>
      </c>
      <c r="R62" s="9">
        <f t="shared" si="3"/>
        <v>43.040092592592593</v>
      </c>
      <c r="S62" t="str">
        <f>IF(P62=Filmandvideo, "Film &amp; Video")</f>
        <v>Film &amp; Video</v>
      </c>
    </row>
    <row r="63" spans="1:19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3">
        <f t="shared" si="0"/>
        <v>41431.814317129632</v>
      </c>
      <c r="K63" s="5">
        <v>1368646357</v>
      </c>
      <c r="L63" s="13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8">
        <f t="shared" si="2"/>
        <v>148.30000000000001</v>
      </c>
      <c r="R63" s="9">
        <f t="shared" si="3"/>
        <v>322.39130434782606</v>
      </c>
      <c r="S63" t="str">
        <f>IF(P63=Filmandvideo, "Film &amp; Video")</f>
        <v>Film &amp; Video</v>
      </c>
    </row>
    <row r="64" spans="1:19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3">
        <f t="shared" si="0"/>
        <v>41336.799513888887</v>
      </c>
      <c r="K64" s="5">
        <v>1360177878</v>
      </c>
      <c r="L64" s="13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8">
        <f t="shared" si="2"/>
        <v>154.73333333333332</v>
      </c>
      <c r="R64" s="9">
        <f t="shared" si="3"/>
        <v>96.708333333333329</v>
      </c>
      <c r="S64" t="str">
        <f>IF(P64=Filmandvideo, "Film &amp; Video")</f>
        <v>Film &amp; Video</v>
      </c>
    </row>
    <row r="65" spans="1:19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3">
        <f t="shared" si="0"/>
        <v>41636.207638888889</v>
      </c>
      <c r="K65" s="5">
        <v>1386194013</v>
      </c>
      <c r="L65" s="13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8">
        <f t="shared" si="2"/>
        <v>113.51849999999999</v>
      </c>
      <c r="R65" s="9">
        <f t="shared" si="3"/>
        <v>35.474531249999998</v>
      </c>
      <c r="S65" t="str">
        <f>IF(P65=Filmandvideo, "Film &amp; Video")</f>
        <v>Film &amp; Video</v>
      </c>
    </row>
    <row r="66" spans="1:19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3">
        <f t="shared" si="0"/>
        <v>41463.01829861111</v>
      </c>
      <c r="K66" s="5">
        <v>1370651181</v>
      </c>
      <c r="L66" s="13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8">
        <f t="shared" si="2"/>
        <v>173.33333333333334</v>
      </c>
      <c r="R66" s="9">
        <f t="shared" si="3"/>
        <v>86.666666666666671</v>
      </c>
      <c r="S66" t="str">
        <f>IF(P66=Filmandvideo, "Film &amp; Video")</f>
        <v>Film &amp; Video</v>
      </c>
    </row>
    <row r="67" spans="1:19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3">
        <f t="shared" ref="J67:J130" si="4">(((I67/60)/60)/24)+DATE(1970,1,1)</f>
        <v>41862.249305555553</v>
      </c>
      <c r="K67" s="5">
        <v>1405453354</v>
      </c>
      <c r="L67" s="13">
        <f t="shared" ref="L67:L130" si="5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8">
        <f t="shared" ref="Q67:Q130" si="6">E67/D67*100</f>
        <v>107.52857142857141</v>
      </c>
      <c r="R67" s="9">
        <f t="shared" ref="R67:R130" si="7">E67/N67</f>
        <v>132.05263157894737</v>
      </c>
      <c r="S67" t="str">
        <f>IF(P67=Filmandvideo, "Film &amp; Video")</f>
        <v>Film &amp; Video</v>
      </c>
    </row>
    <row r="68" spans="1:19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3">
        <f t="shared" si="4"/>
        <v>42569.849768518514</v>
      </c>
      <c r="K68" s="5">
        <v>1466281420</v>
      </c>
      <c r="L68" s="13">
        <f t="shared" si="5"/>
        <v>42539.849768518514</v>
      </c>
      <c r="M68" t="b">
        <v>0</v>
      </c>
      <c r="N68">
        <v>26</v>
      </c>
      <c r="O68" t="b">
        <v>1</v>
      </c>
      <c r="P68" t="s">
        <v>8266</v>
      </c>
      <c r="Q68" s="8">
        <f t="shared" si="6"/>
        <v>118.6</v>
      </c>
      <c r="R68" s="9">
        <f t="shared" si="7"/>
        <v>91.230769230769226</v>
      </c>
      <c r="S68" t="str">
        <f>IF(P68=Filmandvideo, "Film &amp; Video")</f>
        <v>Film &amp; Video</v>
      </c>
    </row>
    <row r="69" spans="1:19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3">
        <f t="shared" si="4"/>
        <v>41105.583379629628</v>
      </c>
      <c r="K69" s="5">
        <v>1339768804</v>
      </c>
      <c r="L69" s="13">
        <f t="shared" si="5"/>
        <v>41075.583379629628</v>
      </c>
      <c r="M69" t="b">
        <v>0</v>
      </c>
      <c r="N69">
        <v>20</v>
      </c>
      <c r="O69" t="b">
        <v>1</v>
      </c>
      <c r="P69" t="s">
        <v>8266</v>
      </c>
      <c r="Q69" s="8">
        <f t="shared" si="6"/>
        <v>116.25000000000001</v>
      </c>
      <c r="R69" s="9">
        <f t="shared" si="7"/>
        <v>116.25</v>
      </c>
      <c r="S69" t="str">
        <f>IF(P69=Filmandvideo, "Film &amp; Video")</f>
        <v>Film &amp; Video</v>
      </c>
    </row>
    <row r="70" spans="1:19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3">
        <f t="shared" si="4"/>
        <v>41693.569340277776</v>
      </c>
      <c r="K70" s="5">
        <v>1390570791</v>
      </c>
      <c r="L70" s="13">
        <f t="shared" si="5"/>
        <v>41663.569340277776</v>
      </c>
      <c r="M70" t="b">
        <v>0</v>
      </c>
      <c r="N70">
        <v>36</v>
      </c>
      <c r="O70" t="b">
        <v>1</v>
      </c>
      <c r="P70" t="s">
        <v>8266</v>
      </c>
      <c r="Q70" s="8">
        <f t="shared" si="6"/>
        <v>127.16666666666667</v>
      </c>
      <c r="R70" s="9">
        <f t="shared" si="7"/>
        <v>21.194444444444443</v>
      </c>
      <c r="S70" t="str">
        <f>IF(P70=Filmandvideo, "Film &amp; Video")</f>
        <v>Film &amp; Video</v>
      </c>
    </row>
    <row r="71" spans="1:19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3">
        <f t="shared" si="4"/>
        <v>40818.290972222225</v>
      </c>
      <c r="K71" s="5">
        <v>1314765025</v>
      </c>
      <c r="L71" s="13">
        <f t="shared" si="5"/>
        <v>40786.187789351854</v>
      </c>
      <c r="M71" t="b">
        <v>0</v>
      </c>
      <c r="N71">
        <v>178</v>
      </c>
      <c r="O71" t="b">
        <v>1</v>
      </c>
      <c r="P71" t="s">
        <v>8266</v>
      </c>
      <c r="Q71" s="8">
        <f t="shared" si="6"/>
        <v>110.9423</v>
      </c>
      <c r="R71" s="9">
        <f t="shared" si="7"/>
        <v>62.327134831460668</v>
      </c>
      <c r="S71" t="str">
        <f>IF(P71=Filmandvideo, "Film &amp; Video")</f>
        <v>Film &amp; Video</v>
      </c>
    </row>
    <row r="72" spans="1:19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3">
        <f t="shared" si="4"/>
        <v>40790.896354166667</v>
      </c>
      <c r="K72" s="5">
        <v>1309987845</v>
      </c>
      <c r="L72" s="13">
        <f t="shared" si="5"/>
        <v>40730.896354166667</v>
      </c>
      <c r="M72" t="b">
        <v>0</v>
      </c>
      <c r="N72">
        <v>17</v>
      </c>
      <c r="O72" t="b">
        <v>1</v>
      </c>
      <c r="P72" t="s">
        <v>8266</v>
      </c>
      <c r="Q72" s="8">
        <f t="shared" si="6"/>
        <v>127.2</v>
      </c>
      <c r="R72" s="9">
        <f t="shared" si="7"/>
        <v>37.411764705882355</v>
      </c>
      <c r="S72" t="str">
        <f>IF(P72=Filmandvideo, "Film &amp; Video")</f>
        <v>Film &amp; Video</v>
      </c>
    </row>
    <row r="73" spans="1:19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3">
        <f t="shared" si="4"/>
        <v>41057.271493055552</v>
      </c>
      <c r="K73" s="5">
        <v>1333002657</v>
      </c>
      <c r="L73" s="13">
        <f t="shared" si="5"/>
        <v>40997.271493055552</v>
      </c>
      <c r="M73" t="b">
        <v>0</v>
      </c>
      <c r="N73">
        <v>32</v>
      </c>
      <c r="O73" t="b">
        <v>1</v>
      </c>
      <c r="P73" t="s">
        <v>8266</v>
      </c>
      <c r="Q73" s="8">
        <f t="shared" si="6"/>
        <v>123.94444444444443</v>
      </c>
      <c r="R73" s="9">
        <f t="shared" si="7"/>
        <v>69.71875</v>
      </c>
      <c r="S73" t="str">
        <f>IF(P73=Filmandvideo, "Film &amp; Video")</f>
        <v>Film &amp; Video</v>
      </c>
    </row>
    <row r="74" spans="1:19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3">
        <f t="shared" si="4"/>
        <v>41228</v>
      </c>
      <c r="K74" s="5">
        <v>1351210481</v>
      </c>
      <c r="L74" s="13">
        <f t="shared" si="5"/>
        <v>41208.010196759256</v>
      </c>
      <c r="M74" t="b">
        <v>0</v>
      </c>
      <c r="N74">
        <v>41</v>
      </c>
      <c r="O74" t="b">
        <v>1</v>
      </c>
      <c r="P74" t="s">
        <v>8266</v>
      </c>
      <c r="Q74" s="8">
        <f t="shared" si="6"/>
        <v>108.40909090909091</v>
      </c>
      <c r="R74" s="9">
        <f t="shared" si="7"/>
        <v>58.170731707317074</v>
      </c>
      <c r="S74" t="str">
        <f>IF(P74=Filmandvideo, "Film &amp; Video")</f>
        <v>Film &amp; Video</v>
      </c>
    </row>
    <row r="75" spans="1:19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3">
        <f t="shared" si="4"/>
        <v>40666.165972222225</v>
      </c>
      <c r="K75" s="5">
        <v>1297620584</v>
      </c>
      <c r="L75" s="13">
        <f t="shared" si="5"/>
        <v>40587.75675925926</v>
      </c>
      <c r="M75" t="b">
        <v>0</v>
      </c>
      <c r="N75">
        <v>18</v>
      </c>
      <c r="O75" t="b">
        <v>1</v>
      </c>
      <c r="P75" t="s">
        <v>8266</v>
      </c>
      <c r="Q75" s="8">
        <f t="shared" si="6"/>
        <v>100</v>
      </c>
      <c r="R75" s="9">
        <f t="shared" si="7"/>
        <v>50</v>
      </c>
      <c r="S75" t="str">
        <f>IF(P75=Filmandvideo, "Film &amp; Video")</f>
        <v>Film &amp; Video</v>
      </c>
    </row>
    <row r="76" spans="1:19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3">
        <f t="shared" si="4"/>
        <v>42390.487210648149</v>
      </c>
      <c r="K76" s="5">
        <v>1450784495</v>
      </c>
      <c r="L76" s="13">
        <f t="shared" si="5"/>
        <v>42360.487210648149</v>
      </c>
      <c r="M76" t="b">
        <v>0</v>
      </c>
      <c r="N76">
        <v>29</v>
      </c>
      <c r="O76" t="b">
        <v>1</v>
      </c>
      <c r="P76" t="s">
        <v>8266</v>
      </c>
      <c r="Q76" s="8">
        <f t="shared" si="6"/>
        <v>112.93199999999999</v>
      </c>
      <c r="R76" s="9">
        <f t="shared" si="7"/>
        <v>19.471034482758618</v>
      </c>
      <c r="S76" t="str">
        <f>IF(P76=Filmandvideo, "Film &amp; Video")</f>
        <v>Film &amp; Video</v>
      </c>
    </row>
    <row r="77" spans="1:19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3">
        <f t="shared" si="4"/>
        <v>41387.209166666667</v>
      </c>
      <c r="K77" s="5">
        <v>1364101272</v>
      </c>
      <c r="L77" s="13">
        <f t="shared" si="5"/>
        <v>41357.209166666667</v>
      </c>
      <c r="M77" t="b">
        <v>0</v>
      </c>
      <c r="N77">
        <v>47</v>
      </c>
      <c r="O77" t="b">
        <v>1</v>
      </c>
      <c r="P77" t="s">
        <v>8266</v>
      </c>
      <c r="Q77" s="8">
        <f t="shared" si="6"/>
        <v>115.42857142857143</v>
      </c>
      <c r="R77" s="9">
        <f t="shared" si="7"/>
        <v>85.957446808510639</v>
      </c>
      <c r="S77" t="str">
        <f>IF(P77=Filmandvideo, "Film &amp; Video")</f>
        <v>Film &amp; Video</v>
      </c>
    </row>
    <row r="78" spans="1:19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3">
        <f t="shared" si="4"/>
        <v>40904.733310185184</v>
      </c>
      <c r="K78" s="5">
        <v>1319819758</v>
      </c>
      <c r="L78" s="13">
        <f t="shared" si="5"/>
        <v>40844.691643518519</v>
      </c>
      <c r="M78" t="b">
        <v>0</v>
      </c>
      <c r="N78">
        <v>15</v>
      </c>
      <c r="O78" t="b">
        <v>1</v>
      </c>
      <c r="P78" t="s">
        <v>8266</v>
      </c>
      <c r="Q78" s="8">
        <f t="shared" si="6"/>
        <v>153.33333333333334</v>
      </c>
      <c r="R78" s="9">
        <f t="shared" si="7"/>
        <v>30.666666666666668</v>
      </c>
      <c r="S78" t="str">
        <f>IF(P78=Filmandvideo, "Film &amp; Video")</f>
        <v>Film &amp; Video</v>
      </c>
    </row>
    <row r="79" spans="1:19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3">
        <f t="shared" si="4"/>
        <v>41050.124305555553</v>
      </c>
      <c r="K79" s="5">
        <v>1332991717</v>
      </c>
      <c r="L79" s="13">
        <f t="shared" si="5"/>
        <v>40997.144872685189</v>
      </c>
      <c r="M79" t="b">
        <v>0</v>
      </c>
      <c r="N79">
        <v>26</v>
      </c>
      <c r="O79" t="b">
        <v>1</v>
      </c>
      <c r="P79" t="s">
        <v>8266</v>
      </c>
      <c r="Q79" s="8">
        <f t="shared" si="6"/>
        <v>392.5</v>
      </c>
      <c r="R79" s="9">
        <f t="shared" si="7"/>
        <v>60.384615384615387</v>
      </c>
      <c r="S79" t="str">
        <f>IF(P79=Filmandvideo, "Film &amp; Video")</f>
        <v>Film &amp; Video</v>
      </c>
    </row>
    <row r="80" spans="1:19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3">
        <f t="shared" si="4"/>
        <v>42614.730567129634</v>
      </c>
      <c r="K80" s="5">
        <v>1471887121</v>
      </c>
      <c r="L80" s="13">
        <f t="shared" si="5"/>
        <v>42604.730567129634</v>
      </c>
      <c r="M80" t="b">
        <v>0</v>
      </c>
      <c r="N80">
        <v>35</v>
      </c>
      <c r="O80" t="b">
        <v>1</v>
      </c>
      <c r="P80" t="s">
        <v>8266</v>
      </c>
      <c r="Q80" s="8">
        <f t="shared" si="6"/>
        <v>2702</v>
      </c>
      <c r="R80" s="9">
        <f t="shared" si="7"/>
        <v>38.6</v>
      </c>
      <c r="S80" t="str">
        <f>IF(P80=Filmandvideo, "Film &amp; Video")</f>
        <v>Film &amp; Video</v>
      </c>
    </row>
    <row r="81" spans="1:19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3">
        <f t="shared" si="4"/>
        <v>41754.776539351849</v>
      </c>
      <c r="K81" s="5">
        <v>1395859093</v>
      </c>
      <c r="L81" s="13">
        <f t="shared" si="5"/>
        <v>41724.776539351849</v>
      </c>
      <c r="M81" t="b">
        <v>0</v>
      </c>
      <c r="N81">
        <v>41</v>
      </c>
      <c r="O81" t="b">
        <v>1</v>
      </c>
      <c r="P81" t="s">
        <v>8266</v>
      </c>
      <c r="Q81" s="8">
        <f t="shared" si="6"/>
        <v>127</v>
      </c>
      <c r="R81" s="9">
        <f t="shared" si="7"/>
        <v>40.268292682926827</v>
      </c>
      <c r="S81" t="str">
        <f>IF(P81=Filmandvideo, "Film &amp; Video")</f>
        <v>Film &amp; Video</v>
      </c>
    </row>
    <row r="82" spans="1:19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3">
        <f t="shared" si="4"/>
        <v>41618.083981481483</v>
      </c>
      <c r="K82" s="5">
        <v>1383616856</v>
      </c>
      <c r="L82" s="13">
        <f t="shared" si="5"/>
        <v>41583.083981481483</v>
      </c>
      <c r="M82" t="b">
        <v>0</v>
      </c>
      <c r="N82">
        <v>47</v>
      </c>
      <c r="O82" t="b">
        <v>1</v>
      </c>
      <c r="P82" t="s">
        <v>8266</v>
      </c>
      <c r="Q82" s="8">
        <f t="shared" si="6"/>
        <v>107.25</v>
      </c>
      <c r="R82" s="9">
        <f t="shared" si="7"/>
        <v>273.82978723404256</v>
      </c>
      <c r="S82" t="str">
        <f>IF(P82=Filmandvideo, "Film &amp; Video")</f>
        <v>Film &amp; Video</v>
      </c>
    </row>
    <row r="83" spans="1:19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3">
        <f t="shared" si="4"/>
        <v>41104.126388888886</v>
      </c>
      <c r="K83" s="5">
        <v>1341892127</v>
      </c>
      <c r="L83" s="13">
        <f t="shared" si="5"/>
        <v>41100.158877314818</v>
      </c>
      <c r="M83" t="b">
        <v>0</v>
      </c>
      <c r="N83">
        <v>28</v>
      </c>
      <c r="O83" t="b">
        <v>1</v>
      </c>
      <c r="P83" t="s">
        <v>8266</v>
      </c>
      <c r="Q83" s="8">
        <f t="shared" si="6"/>
        <v>198</v>
      </c>
      <c r="R83" s="9">
        <f t="shared" si="7"/>
        <v>53.035714285714285</v>
      </c>
      <c r="S83" t="str">
        <f>IF(P83=Filmandvideo, "Film &amp; Video")</f>
        <v>Film &amp; Video</v>
      </c>
    </row>
    <row r="84" spans="1:19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3">
        <f t="shared" si="4"/>
        <v>40825.820150462961</v>
      </c>
      <c r="K84" s="5">
        <v>1315597261</v>
      </c>
      <c r="L84" s="13">
        <f t="shared" si="5"/>
        <v>40795.820150462961</v>
      </c>
      <c r="M84" t="b">
        <v>0</v>
      </c>
      <c r="N84">
        <v>100</v>
      </c>
      <c r="O84" t="b">
        <v>1</v>
      </c>
      <c r="P84" t="s">
        <v>8266</v>
      </c>
      <c r="Q84" s="8">
        <f t="shared" si="6"/>
        <v>100.01249999999999</v>
      </c>
      <c r="R84" s="9">
        <f t="shared" si="7"/>
        <v>40.005000000000003</v>
      </c>
      <c r="S84" t="str">
        <f>IF(P84=Filmandvideo, "Film &amp; Video")</f>
        <v>Film &amp; Video</v>
      </c>
    </row>
    <row r="85" spans="1:19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3">
        <f t="shared" si="4"/>
        <v>42057.479166666672</v>
      </c>
      <c r="K85" s="5">
        <v>1423320389</v>
      </c>
      <c r="L85" s="13">
        <f t="shared" si="5"/>
        <v>42042.615613425922</v>
      </c>
      <c r="M85" t="b">
        <v>0</v>
      </c>
      <c r="N85">
        <v>13</v>
      </c>
      <c r="O85" t="b">
        <v>1</v>
      </c>
      <c r="P85" t="s">
        <v>8266</v>
      </c>
      <c r="Q85" s="8">
        <f t="shared" si="6"/>
        <v>102.49999999999999</v>
      </c>
      <c r="R85" s="9">
        <f t="shared" si="7"/>
        <v>15.76923076923077</v>
      </c>
      <c r="S85" t="str">
        <f>IF(P85=Filmandvideo, "Film &amp; Video")</f>
        <v>Film &amp; Video</v>
      </c>
    </row>
    <row r="86" spans="1:19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3">
        <f t="shared" si="4"/>
        <v>40678.757939814815</v>
      </c>
      <c r="K86" s="5">
        <v>1302891086</v>
      </c>
      <c r="L86" s="13">
        <f t="shared" si="5"/>
        <v>40648.757939814815</v>
      </c>
      <c r="M86" t="b">
        <v>0</v>
      </c>
      <c r="N86">
        <v>7</v>
      </c>
      <c r="O86" t="b">
        <v>1</v>
      </c>
      <c r="P86" t="s">
        <v>8266</v>
      </c>
      <c r="Q86" s="8">
        <f t="shared" si="6"/>
        <v>100</v>
      </c>
      <c r="R86" s="9">
        <f t="shared" si="7"/>
        <v>71.428571428571431</v>
      </c>
      <c r="S86" t="str">
        <f>IF(P86=Filmandvideo, "Film &amp; Video")</f>
        <v>Film &amp; Video</v>
      </c>
    </row>
    <row r="87" spans="1:19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3">
        <f t="shared" si="4"/>
        <v>40809.125428240739</v>
      </c>
      <c r="K87" s="5">
        <v>1314154837</v>
      </c>
      <c r="L87" s="13">
        <f t="shared" si="5"/>
        <v>40779.125428240739</v>
      </c>
      <c r="M87" t="b">
        <v>0</v>
      </c>
      <c r="N87">
        <v>21</v>
      </c>
      <c r="O87" t="b">
        <v>1</v>
      </c>
      <c r="P87" t="s">
        <v>8266</v>
      </c>
      <c r="Q87" s="8">
        <f t="shared" si="6"/>
        <v>125.49999999999999</v>
      </c>
      <c r="R87" s="9">
        <f t="shared" si="7"/>
        <v>71.714285714285708</v>
      </c>
      <c r="S87" t="str">
        <f>IF(P87=Filmandvideo, "Film &amp; Video")</f>
        <v>Film &amp; Video</v>
      </c>
    </row>
    <row r="88" spans="1:19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3">
        <f t="shared" si="4"/>
        <v>42365.59774305555</v>
      </c>
      <c r="K88" s="5">
        <v>1444828845</v>
      </c>
      <c r="L88" s="13">
        <f t="shared" si="5"/>
        <v>42291.556076388893</v>
      </c>
      <c r="M88" t="b">
        <v>0</v>
      </c>
      <c r="N88">
        <v>17</v>
      </c>
      <c r="O88" t="b">
        <v>1</v>
      </c>
      <c r="P88" t="s">
        <v>8266</v>
      </c>
      <c r="Q88" s="8">
        <f t="shared" si="6"/>
        <v>106.46666666666667</v>
      </c>
      <c r="R88" s="9">
        <f t="shared" si="7"/>
        <v>375.76470588235293</v>
      </c>
      <c r="S88" t="str">
        <f>IF(P88=Filmandvideo, "Film &amp; Video")</f>
        <v>Film &amp; Video</v>
      </c>
    </row>
    <row r="89" spans="1:19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3">
        <f t="shared" si="4"/>
        <v>40332.070138888892</v>
      </c>
      <c r="K89" s="5">
        <v>1274705803</v>
      </c>
      <c r="L89" s="13">
        <f t="shared" si="5"/>
        <v>40322.53938657407</v>
      </c>
      <c r="M89" t="b">
        <v>0</v>
      </c>
      <c r="N89">
        <v>25</v>
      </c>
      <c r="O89" t="b">
        <v>1</v>
      </c>
      <c r="P89" t="s">
        <v>8266</v>
      </c>
      <c r="Q89" s="8">
        <f t="shared" si="6"/>
        <v>104.60000000000001</v>
      </c>
      <c r="R89" s="9">
        <f t="shared" si="7"/>
        <v>104.6</v>
      </c>
      <c r="S89" t="str">
        <f>IF(P89=Filmandvideo, "Film &amp; Video")</f>
        <v>Film &amp; Video</v>
      </c>
    </row>
    <row r="90" spans="1:19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3">
        <f t="shared" si="4"/>
        <v>41812.65892361111</v>
      </c>
      <c r="K90" s="5">
        <v>1401205731</v>
      </c>
      <c r="L90" s="13">
        <f t="shared" si="5"/>
        <v>41786.65892361111</v>
      </c>
      <c r="M90" t="b">
        <v>0</v>
      </c>
      <c r="N90">
        <v>60</v>
      </c>
      <c r="O90" t="b">
        <v>1</v>
      </c>
      <c r="P90" t="s">
        <v>8266</v>
      </c>
      <c r="Q90" s="8">
        <f t="shared" si="6"/>
        <v>102.85714285714285</v>
      </c>
      <c r="R90" s="9">
        <f t="shared" si="7"/>
        <v>60</v>
      </c>
      <c r="S90" t="str">
        <f>IF(P90=Filmandvideo, "Film &amp; Video")</f>
        <v>Film &amp; Video</v>
      </c>
    </row>
    <row r="91" spans="1:19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3">
        <f t="shared" si="4"/>
        <v>41427.752222222225</v>
      </c>
      <c r="K91" s="5">
        <v>1368036192</v>
      </c>
      <c r="L91" s="13">
        <f t="shared" si="5"/>
        <v>41402.752222222225</v>
      </c>
      <c r="M91" t="b">
        <v>0</v>
      </c>
      <c r="N91">
        <v>56</v>
      </c>
      <c r="O91" t="b">
        <v>1</v>
      </c>
      <c r="P91" t="s">
        <v>8266</v>
      </c>
      <c r="Q91" s="8">
        <f t="shared" si="6"/>
        <v>115.06666666666668</v>
      </c>
      <c r="R91" s="9">
        <f t="shared" si="7"/>
        <v>123.28571428571429</v>
      </c>
      <c r="S91" t="str">
        <f>IF(P91=Filmandvideo, "Film &amp; Video")</f>
        <v>Film &amp; Video</v>
      </c>
    </row>
    <row r="92" spans="1:19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3">
        <f t="shared" si="4"/>
        <v>40736.297442129631</v>
      </c>
      <c r="K92" s="5">
        <v>1307862499</v>
      </c>
      <c r="L92" s="13">
        <f t="shared" si="5"/>
        <v>40706.297442129631</v>
      </c>
      <c r="M92" t="b">
        <v>0</v>
      </c>
      <c r="N92">
        <v>16</v>
      </c>
      <c r="O92" t="b">
        <v>1</v>
      </c>
      <c r="P92" t="s">
        <v>8266</v>
      </c>
      <c r="Q92" s="8">
        <f t="shared" si="6"/>
        <v>100.4</v>
      </c>
      <c r="R92" s="9">
        <f t="shared" si="7"/>
        <v>31.375</v>
      </c>
      <c r="S92" t="str">
        <f>IF(P92=Filmandvideo, "Film &amp; Video")</f>
        <v>Film &amp; Video</v>
      </c>
    </row>
    <row r="93" spans="1:19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3">
        <f t="shared" si="4"/>
        <v>40680.402361111112</v>
      </c>
      <c r="K93" s="5">
        <v>1300354764</v>
      </c>
      <c r="L93" s="13">
        <f t="shared" si="5"/>
        <v>40619.402361111112</v>
      </c>
      <c r="M93" t="b">
        <v>0</v>
      </c>
      <c r="N93">
        <v>46</v>
      </c>
      <c r="O93" t="b">
        <v>1</v>
      </c>
      <c r="P93" t="s">
        <v>8266</v>
      </c>
      <c r="Q93" s="8">
        <f t="shared" si="6"/>
        <v>120</v>
      </c>
      <c r="R93" s="9">
        <f t="shared" si="7"/>
        <v>78.260869565217391</v>
      </c>
      <c r="S93" t="str">
        <f>IF(P93=Filmandvideo, "Film &amp; Video")</f>
        <v>Film &amp; Video</v>
      </c>
    </row>
    <row r="94" spans="1:19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3">
        <f t="shared" si="4"/>
        <v>42767.333333333328</v>
      </c>
      <c r="K94" s="5">
        <v>1481949983</v>
      </c>
      <c r="L94" s="13">
        <f t="shared" si="5"/>
        <v>42721.198877314819</v>
      </c>
      <c r="M94" t="b">
        <v>0</v>
      </c>
      <c r="N94">
        <v>43</v>
      </c>
      <c r="O94" t="b">
        <v>1</v>
      </c>
      <c r="P94" t="s">
        <v>8266</v>
      </c>
      <c r="Q94" s="8">
        <f t="shared" si="6"/>
        <v>105.2</v>
      </c>
      <c r="R94" s="9">
        <f t="shared" si="7"/>
        <v>122.32558139534883</v>
      </c>
      <c r="S94" t="str">
        <f>IF(P94=Filmandvideo, "Film &amp; Video")</f>
        <v>Film &amp; Video</v>
      </c>
    </row>
    <row r="95" spans="1:19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3">
        <f t="shared" si="4"/>
        <v>41093.875</v>
      </c>
      <c r="K95" s="5">
        <v>1338928537</v>
      </c>
      <c r="L95" s="13">
        <f t="shared" si="5"/>
        <v>41065.858067129629</v>
      </c>
      <c r="M95" t="b">
        <v>0</v>
      </c>
      <c r="N95">
        <v>15</v>
      </c>
      <c r="O95" t="b">
        <v>1</v>
      </c>
      <c r="P95" t="s">
        <v>8266</v>
      </c>
      <c r="Q95" s="8">
        <f t="shared" si="6"/>
        <v>110.60000000000001</v>
      </c>
      <c r="R95" s="9">
        <f t="shared" si="7"/>
        <v>73.733333333333334</v>
      </c>
      <c r="S95" t="str">
        <f>IF(P95=Filmandvideo, "Film &amp; Video")</f>
        <v>Film &amp; Video</v>
      </c>
    </row>
    <row r="96" spans="1:19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3">
        <f t="shared" si="4"/>
        <v>41736.717847222222</v>
      </c>
      <c r="K96" s="5">
        <v>1395162822</v>
      </c>
      <c r="L96" s="13">
        <f t="shared" si="5"/>
        <v>41716.717847222222</v>
      </c>
      <c r="M96" t="b">
        <v>0</v>
      </c>
      <c r="N96">
        <v>12</v>
      </c>
      <c r="O96" t="b">
        <v>1</v>
      </c>
      <c r="P96" t="s">
        <v>8266</v>
      </c>
      <c r="Q96" s="8">
        <f t="shared" si="6"/>
        <v>104</v>
      </c>
      <c r="R96" s="9">
        <f t="shared" si="7"/>
        <v>21.666666666666668</v>
      </c>
      <c r="S96" t="str">
        <f>IF(P96=Filmandvideo, "Film &amp; Video")</f>
        <v>Film &amp; Video</v>
      </c>
    </row>
    <row r="97" spans="1:19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3">
        <f t="shared" si="4"/>
        <v>40965.005104166667</v>
      </c>
      <c r="K97" s="5">
        <v>1327622841</v>
      </c>
      <c r="L97" s="13">
        <f t="shared" si="5"/>
        <v>40935.005104166667</v>
      </c>
      <c r="M97" t="b">
        <v>0</v>
      </c>
      <c r="N97">
        <v>21</v>
      </c>
      <c r="O97" t="b">
        <v>1</v>
      </c>
      <c r="P97" t="s">
        <v>8266</v>
      </c>
      <c r="Q97" s="8">
        <f t="shared" si="6"/>
        <v>131.42857142857142</v>
      </c>
      <c r="R97" s="9">
        <f t="shared" si="7"/>
        <v>21.904761904761905</v>
      </c>
      <c r="S97" t="str">
        <f>IF(P97=Filmandvideo, "Film &amp; Video")</f>
        <v>Film &amp; Video</v>
      </c>
    </row>
    <row r="98" spans="1:19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3">
        <f t="shared" si="4"/>
        <v>40391.125</v>
      </c>
      <c r="K98" s="5">
        <v>1274889241</v>
      </c>
      <c r="L98" s="13">
        <f t="shared" si="5"/>
        <v>40324.662511574075</v>
      </c>
      <c r="M98" t="b">
        <v>0</v>
      </c>
      <c r="N98">
        <v>34</v>
      </c>
      <c r="O98" t="b">
        <v>1</v>
      </c>
      <c r="P98" t="s">
        <v>8266</v>
      </c>
      <c r="Q98" s="8">
        <f t="shared" si="6"/>
        <v>114.66666666666667</v>
      </c>
      <c r="R98" s="9">
        <f t="shared" si="7"/>
        <v>50.588235294117645</v>
      </c>
      <c r="S98" t="str">
        <f>IF(P98=Filmandvideo, "Film &amp; Video")</f>
        <v>Film &amp; Video</v>
      </c>
    </row>
    <row r="99" spans="1:19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3">
        <f t="shared" si="4"/>
        <v>40736.135208333333</v>
      </c>
      <c r="K99" s="5">
        <v>1307848482</v>
      </c>
      <c r="L99" s="13">
        <f t="shared" si="5"/>
        <v>40706.135208333333</v>
      </c>
      <c r="M99" t="b">
        <v>0</v>
      </c>
      <c r="N99">
        <v>8</v>
      </c>
      <c r="O99" t="b">
        <v>1</v>
      </c>
      <c r="P99" t="s">
        <v>8266</v>
      </c>
      <c r="Q99" s="8">
        <f t="shared" si="6"/>
        <v>106.25</v>
      </c>
      <c r="R99" s="9">
        <f t="shared" si="7"/>
        <v>53.125</v>
      </c>
      <c r="S99" t="str">
        <f>IF(P99=Filmandvideo, "Film &amp; Video")</f>
        <v>Film &amp; Video</v>
      </c>
    </row>
    <row r="100" spans="1:19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3">
        <f t="shared" si="4"/>
        <v>41250.979166666664</v>
      </c>
      <c r="K100" s="5">
        <v>1351796674</v>
      </c>
      <c r="L100" s="13">
        <f t="shared" si="5"/>
        <v>41214.79483796296</v>
      </c>
      <c r="M100" t="b">
        <v>0</v>
      </c>
      <c r="N100">
        <v>60</v>
      </c>
      <c r="O100" t="b">
        <v>1</v>
      </c>
      <c r="P100" t="s">
        <v>8266</v>
      </c>
      <c r="Q100" s="8">
        <f t="shared" si="6"/>
        <v>106.25</v>
      </c>
      <c r="R100" s="9">
        <f t="shared" si="7"/>
        <v>56.666666666666664</v>
      </c>
      <c r="S100" t="str">
        <f>IF(P100=Filmandvideo, "Film &amp; Video")</f>
        <v>Film &amp; Video</v>
      </c>
    </row>
    <row r="101" spans="1:19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3">
        <f t="shared" si="4"/>
        <v>41661.902766203704</v>
      </c>
      <c r="K101" s="5">
        <v>1387834799</v>
      </c>
      <c r="L101" s="13">
        <f t="shared" si="5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8">
        <f t="shared" si="6"/>
        <v>106.01933333333334</v>
      </c>
      <c r="R101" s="9">
        <f t="shared" si="7"/>
        <v>40.776666666666664</v>
      </c>
      <c r="S101" t="str">
        <f>IF(P101=Filmandvideo, "Film &amp; Video")</f>
        <v>Film &amp; Video</v>
      </c>
    </row>
    <row r="102" spans="1:19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3">
        <f t="shared" si="4"/>
        <v>41217.794976851852</v>
      </c>
      <c r="K102" s="5">
        <v>1350324286</v>
      </c>
      <c r="L102" s="13">
        <f t="shared" si="5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8">
        <f t="shared" si="6"/>
        <v>100</v>
      </c>
      <c r="R102" s="9">
        <f t="shared" si="7"/>
        <v>192.30769230769232</v>
      </c>
      <c r="S102" t="str">
        <f>IF(P102=Filmandvideo, "Film &amp; Video")</f>
        <v>Film &amp; Video</v>
      </c>
    </row>
    <row r="103" spans="1:19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3">
        <f t="shared" si="4"/>
        <v>41298.776736111111</v>
      </c>
      <c r="K103" s="5">
        <v>1356979110</v>
      </c>
      <c r="L103" s="13">
        <f t="shared" si="5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8">
        <f t="shared" si="6"/>
        <v>100</v>
      </c>
      <c r="R103" s="9">
        <f t="shared" si="7"/>
        <v>100</v>
      </c>
      <c r="S103" t="str">
        <f>IF(P103=Filmandvideo, "Film &amp; Video")</f>
        <v>Film &amp; Video</v>
      </c>
    </row>
    <row r="104" spans="1:19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3">
        <f t="shared" si="4"/>
        <v>40535.131168981483</v>
      </c>
      <c r="K104" s="5">
        <v>1290481733</v>
      </c>
      <c r="L104" s="13">
        <f t="shared" si="5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8">
        <f t="shared" si="6"/>
        <v>127.75000000000001</v>
      </c>
      <c r="R104" s="9">
        <f t="shared" si="7"/>
        <v>117.92307692307692</v>
      </c>
      <c r="S104" t="str">
        <f>IF(P104=Filmandvideo, "Film &amp; Video")</f>
        <v>Film &amp; Video</v>
      </c>
    </row>
    <row r="105" spans="1:19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3">
        <f t="shared" si="4"/>
        <v>41705.805902777778</v>
      </c>
      <c r="K105" s="5">
        <v>1392232830</v>
      </c>
      <c r="L105" s="13">
        <f t="shared" si="5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8">
        <f t="shared" si="6"/>
        <v>105.15384615384616</v>
      </c>
      <c r="R105" s="9">
        <f t="shared" si="7"/>
        <v>27.897959183673468</v>
      </c>
      <c r="S105" t="str">
        <f>IF(P105=Filmandvideo, "Film &amp; Video")</f>
        <v>Film &amp; Video</v>
      </c>
    </row>
    <row r="106" spans="1:19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3">
        <f t="shared" si="4"/>
        <v>40636.041666666664</v>
      </c>
      <c r="K106" s="5">
        <v>1299775266</v>
      </c>
      <c r="L106" s="13">
        <f t="shared" si="5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8">
        <f t="shared" si="6"/>
        <v>120</v>
      </c>
      <c r="R106" s="9">
        <f t="shared" si="7"/>
        <v>60</v>
      </c>
      <c r="S106" t="str">
        <f>IF(P106=Filmandvideo, "Film &amp; Video")</f>
        <v>Film &amp; Video</v>
      </c>
    </row>
    <row r="107" spans="1:19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3">
        <f t="shared" si="4"/>
        <v>42504</v>
      </c>
      <c r="K107" s="5">
        <v>1461605020</v>
      </c>
      <c r="L107" s="13">
        <f t="shared" si="5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8">
        <f t="shared" si="6"/>
        <v>107.40909090909089</v>
      </c>
      <c r="R107" s="9">
        <f t="shared" si="7"/>
        <v>39.383333333333333</v>
      </c>
      <c r="S107" t="str">
        <f>IF(P107=Filmandvideo, "Film &amp; Video")</f>
        <v>Film &amp; Video</v>
      </c>
    </row>
    <row r="108" spans="1:19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3">
        <f t="shared" si="4"/>
        <v>41001.776631944449</v>
      </c>
      <c r="K108" s="5">
        <v>1332182301</v>
      </c>
      <c r="L108" s="13">
        <f t="shared" si="5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8">
        <f t="shared" si="6"/>
        <v>100.49999999999999</v>
      </c>
      <c r="R108" s="9">
        <f t="shared" si="7"/>
        <v>186.11111111111111</v>
      </c>
      <c r="S108" t="str">
        <f>IF(P108=Filmandvideo, "Film &amp; Video")</f>
        <v>Film &amp; Video</v>
      </c>
    </row>
    <row r="109" spans="1:19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3">
        <f t="shared" si="4"/>
        <v>40657.982488425929</v>
      </c>
      <c r="K109" s="5">
        <v>1301787287</v>
      </c>
      <c r="L109" s="13">
        <f t="shared" si="5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8">
        <f t="shared" si="6"/>
        <v>102.46666666666667</v>
      </c>
      <c r="R109" s="9">
        <f t="shared" si="7"/>
        <v>111.37681159420291</v>
      </c>
      <c r="S109" t="str">
        <f>IF(P109=Filmandvideo, "Film &amp; Video")</f>
        <v>Film &amp; Video</v>
      </c>
    </row>
    <row r="110" spans="1:19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3">
        <f t="shared" si="4"/>
        <v>41425.613078703704</v>
      </c>
      <c r="K110" s="5">
        <v>1364827370</v>
      </c>
      <c r="L110" s="13">
        <f t="shared" si="5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8">
        <f t="shared" si="6"/>
        <v>246.66666666666669</v>
      </c>
      <c r="R110" s="9">
        <f t="shared" si="7"/>
        <v>78.723404255319153</v>
      </c>
      <c r="S110" t="str">
        <f>IF(P110=Filmandvideo, "Film &amp; Video")</f>
        <v>Film &amp; Video</v>
      </c>
    </row>
    <row r="111" spans="1:19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3">
        <f t="shared" si="4"/>
        <v>40600.025810185187</v>
      </c>
      <c r="K111" s="5">
        <v>1296088630</v>
      </c>
      <c r="L111" s="13">
        <f t="shared" si="5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8">
        <f t="shared" si="6"/>
        <v>219.49999999999997</v>
      </c>
      <c r="R111" s="9">
        <f t="shared" si="7"/>
        <v>46.702127659574465</v>
      </c>
      <c r="S111" t="str">
        <f>IF(P111=Filmandvideo, "Film &amp; Video")</f>
        <v>Film &amp; Video</v>
      </c>
    </row>
    <row r="112" spans="1:19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3">
        <f t="shared" si="4"/>
        <v>41592.249305555553</v>
      </c>
      <c r="K112" s="5">
        <v>1381445253</v>
      </c>
      <c r="L112" s="13">
        <f t="shared" si="5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8">
        <f t="shared" si="6"/>
        <v>130.76923076923077</v>
      </c>
      <c r="R112" s="9">
        <f t="shared" si="7"/>
        <v>65.384615384615387</v>
      </c>
      <c r="S112" t="str">
        <f>IF(P112=Filmandvideo, "Film &amp; Video")</f>
        <v>Film &amp; Video</v>
      </c>
    </row>
    <row r="113" spans="1:19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3">
        <f t="shared" si="4"/>
        <v>42155.333182870367</v>
      </c>
      <c r="K113" s="5">
        <v>1430467187</v>
      </c>
      <c r="L113" s="13">
        <f t="shared" si="5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8">
        <f t="shared" si="6"/>
        <v>154.57142857142858</v>
      </c>
      <c r="R113" s="9">
        <f t="shared" si="7"/>
        <v>102.0754716981132</v>
      </c>
      <c r="S113" t="str">
        <f>IF(P113=Filmandvideo, "Film &amp; Video")</f>
        <v>Film &amp; Video</v>
      </c>
    </row>
    <row r="114" spans="1:19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3">
        <f t="shared" si="4"/>
        <v>41742.083333333336</v>
      </c>
      <c r="K114" s="5">
        <v>1395277318</v>
      </c>
      <c r="L114" s="13">
        <f t="shared" si="5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8">
        <f t="shared" si="6"/>
        <v>104</v>
      </c>
      <c r="R114" s="9">
        <f t="shared" si="7"/>
        <v>64.197530864197532</v>
      </c>
      <c r="S114" t="str">
        <f>IF(P114=Filmandvideo, "Film &amp; Video")</f>
        <v>Film &amp; Video</v>
      </c>
    </row>
    <row r="115" spans="1:19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3">
        <f t="shared" si="4"/>
        <v>40761.625</v>
      </c>
      <c r="K115" s="5">
        <v>1311963128</v>
      </c>
      <c r="L115" s="13">
        <f t="shared" si="5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8">
        <f t="shared" si="6"/>
        <v>141</v>
      </c>
      <c r="R115" s="9">
        <f t="shared" si="7"/>
        <v>90.384615384615387</v>
      </c>
      <c r="S115" t="str">
        <f>IF(P115=Filmandvideo, "Film &amp; Video")</f>
        <v>Film &amp; Video</v>
      </c>
    </row>
    <row r="116" spans="1:19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3">
        <f t="shared" si="4"/>
        <v>40921.27416666667</v>
      </c>
      <c r="K116" s="5">
        <v>1321252488</v>
      </c>
      <c r="L116" s="13">
        <f t="shared" si="5"/>
        <v>40861.27416666667</v>
      </c>
      <c r="M116" t="b">
        <v>0</v>
      </c>
      <c r="N116">
        <v>35</v>
      </c>
      <c r="O116" t="b">
        <v>1</v>
      </c>
      <c r="P116" t="s">
        <v>8266</v>
      </c>
      <c r="Q116" s="8">
        <f t="shared" si="6"/>
        <v>103.33333333333334</v>
      </c>
      <c r="R116" s="9">
        <f t="shared" si="7"/>
        <v>88.571428571428569</v>
      </c>
      <c r="S116" t="str">
        <f>IF(P116=Filmandvideo, "Film &amp; Video")</f>
        <v>Film &amp; Video</v>
      </c>
    </row>
    <row r="117" spans="1:19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3">
        <f t="shared" si="4"/>
        <v>40943.738935185182</v>
      </c>
      <c r="K117" s="5">
        <v>1326217444</v>
      </c>
      <c r="L117" s="13">
        <f t="shared" si="5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8">
        <f t="shared" si="6"/>
        <v>140.44444444444443</v>
      </c>
      <c r="R117" s="9">
        <f t="shared" si="7"/>
        <v>28.727272727272727</v>
      </c>
      <c r="S117" t="str">
        <f>IF(P117=Filmandvideo, "Film &amp; Video")</f>
        <v>Film &amp; Video</v>
      </c>
    </row>
    <row r="118" spans="1:19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3">
        <f t="shared" si="4"/>
        <v>40641.455497685187</v>
      </c>
      <c r="K118" s="5">
        <v>1298289355</v>
      </c>
      <c r="L118" s="13">
        <f t="shared" si="5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8">
        <f t="shared" si="6"/>
        <v>113.65714285714286</v>
      </c>
      <c r="R118" s="9">
        <f t="shared" si="7"/>
        <v>69.78947368421052</v>
      </c>
      <c r="S118" t="str">
        <f>IF(P118=Filmandvideo, "Film &amp; Video")</f>
        <v>Film &amp; Video</v>
      </c>
    </row>
    <row r="119" spans="1:19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3">
        <f t="shared" si="4"/>
        <v>40338.791666666664</v>
      </c>
      <c r="K119" s="5">
        <v>1268337744</v>
      </c>
      <c r="L119" s="13">
        <f t="shared" si="5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8">
        <f t="shared" si="6"/>
        <v>100.49377777777779</v>
      </c>
      <c r="R119" s="9">
        <f t="shared" si="7"/>
        <v>167.48962962962963</v>
      </c>
      <c r="S119" t="str">
        <f>IF(P119=Filmandvideo, "Film &amp; Video")</f>
        <v>Film &amp; Video</v>
      </c>
    </row>
    <row r="120" spans="1:19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3">
        <f t="shared" si="4"/>
        <v>40753.053657407407</v>
      </c>
      <c r="K120" s="5">
        <v>1309310236</v>
      </c>
      <c r="L120" s="13">
        <f t="shared" si="5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8">
        <f t="shared" si="6"/>
        <v>113.03159999999998</v>
      </c>
      <c r="R120" s="9">
        <f t="shared" si="7"/>
        <v>144.91230769230768</v>
      </c>
      <c r="S120" t="str">
        <f>IF(P120=Filmandvideo, "Film &amp; Video")</f>
        <v>Film &amp; Video</v>
      </c>
    </row>
    <row r="121" spans="1:19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3">
        <f t="shared" si="4"/>
        <v>40768.958333333336</v>
      </c>
      <c r="K121" s="5">
        <v>1310693986</v>
      </c>
      <c r="L121" s="13">
        <f t="shared" si="5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8">
        <f t="shared" si="6"/>
        <v>104.55692307692308</v>
      </c>
      <c r="R121" s="9">
        <f t="shared" si="7"/>
        <v>91.840540540540545</v>
      </c>
      <c r="S121" t="str">
        <f>IF(P121=Filmandvideo, "Film &amp; Video")</f>
        <v>Film &amp; Video</v>
      </c>
    </row>
    <row r="122" spans="1:19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3">
        <f t="shared" si="4"/>
        <v>42646.049849537041</v>
      </c>
      <c r="K122" s="5">
        <v>1472865107</v>
      </c>
      <c r="L122" s="13">
        <f t="shared" si="5"/>
        <v>42616.049849537041</v>
      </c>
      <c r="M122" t="b">
        <v>0</v>
      </c>
      <c r="N122">
        <v>1</v>
      </c>
      <c r="O122" t="b">
        <v>0</v>
      </c>
      <c r="P122" t="s">
        <v>8267</v>
      </c>
      <c r="Q122" s="8">
        <f t="shared" si="6"/>
        <v>1.4285714285714287E-2</v>
      </c>
      <c r="R122" s="9">
        <f t="shared" si="7"/>
        <v>10</v>
      </c>
      <c r="S122" t="str">
        <f>IF(P122=Filmandvideo, "Film &amp; Video")</f>
        <v>Film &amp; Video</v>
      </c>
    </row>
    <row r="123" spans="1:19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3">
        <f t="shared" si="4"/>
        <v>42112.427777777775</v>
      </c>
      <c r="K123" s="5">
        <v>1427993710</v>
      </c>
      <c r="L123" s="13">
        <f t="shared" si="5"/>
        <v>42096.704976851848</v>
      </c>
      <c r="M123" t="b">
        <v>0</v>
      </c>
      <c r="N123">
        <v>1</v>
      </c>
      <c r="O123" t="b">
        <v>0</v>
      </c>
      <c r="P123" t="s">
        <v>8267</v>
      </c>
      <c r="Q123" s="8">
        <f t="shared" si="6"/>
        <v>3.3333333333333333E-2</v>
      </c>
      <c r="R123" s="9">
        <f t="shared" si="7"/>
        <v>1</v>
      </c>
      <c r="S123" t="str">
        <f>IF(P123=Filmandvideo, "Film &amp; Video")</f>
        <v>Film &amp; Video</v>
      </c>
    </row>
    <row r="124" spans="1:19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3">
        <f t="shared" si="4"/>
        <v>42653.431793981479</v>
      </c>
      <c r="K124" s="5">
        <v>1470910907</v>
      </c>
      <c r="L124" s="13">
        <f t="shared" si="5"/>
        <v>42593.431793981479</v>
      </c>
      <c r="M124" t="b">
        <v>0</v>
      </c>
      <c r="N124">
        <v>0</v>
      </c>
      <c r="O124" t="b">
        <v>0</v>
      </c>
      <c r="P124" t="s">
        <v>8267</v>
      </c>
      <c r="Q124" s="8">
        <f t="shared" si="6"/>
        <v>0</v>
      </c>
      <c r="R124" s="9" t="e">
        <f t="shared" si="7"/>
        <v>#DIV/0!</v>
      </c>
      <c r="S124" t="str">
        <f>IF(P124=Filmandvideo, "Film &amp; Video")</f>
        <v>Film &amp; Video</v>
      </c>
    </row>
    <row r="125" spans="1:19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3">
        <f t="shared" si="4"/>
        <v>41940.916666666664</v>
      </c>
      <c r="K125" s="5">
        <v>1411411564</v>
      </c>
      <c r="L125" s="13">
        <f t="shared" si="5"/>
        <v>41904.781990740739</v>
      </c>
      <c r="M125" t="b">
        <v>0</v>
      </c>
      <c r="N125">
        <v>6</v>
      </c>
      <c r="O125" t="b">
        <v>0</v>
      </c>
      <c r="P125" t="s">
        <v>8267</v>
      </c>
      <c r="Q125" s="8">
        <f t="shared" si="6"/>
        <v>0.27454545454545454</v>
      </c>
      <c r="R125" s="9">
        <f t="shared" si="7"/>
        <v>25.166666666666668</v>
      </c>
      <c r="S125" t="str">
        <f>IF(P125=Filmandvideo, "Film &amp; Video")</f>
        <v>Film &amp; Video</v>
      </c>
    </row>
    <row r="126" spans="1:19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3">
        <f t="shared" si="4"/>
        <v>42139.928726851853</v>
      </c>
      <c r="K126" s="5">
        <v>1429568242</v>
      </c>
      <c r="L126" s="13">
        <f t="shared" si="5"/>
        <v>42114.928726851853</v>
      </c>
      <c r="M126" t="b">
        <v>0</v>
      </c>
      <c r="N126">
        <v>0</v>
      </c>
      <c r="O126" t="b">
        <v>0</v>
      </c>
      <c r="P126" t="s">
        <v>8267</v>
      </c>
      <c r="Q126" s="8">
        <f t="shared" si="6"/>
        <v>0</v>
      </c>
      <c r="R126" s="9" t="e">
        <f t="shared" si="7"/>
        <v>#DIV/0!</v>
      </c>
      <c r="S126" t="str">
        <f>IF(P126=Filmandvideo, "Film &amp; Video")</f>
        <v>Film &amp; Video</v>
      </c>
    </row>
    <row r="127" spans="1:19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3">
        <f t="shared" si="4"/>
        <v>42769.993981481486</v>
      </c>
      <c r="K127" s="5">
        <v>1480981880</v>
      </c>
      <c r="L127" s="13">
        <f t="shared" si="5"/>
        <v>42709.993981481486</v>
      </c>
      <c r="M127" t="b">
        <v>0</v>
      </c>
      <c r="N127">
        <v>6</v>
      </c>
      <c r="O127" t="b">
        <v>0</v>
      </c>
      <c r="P127" t="s">
        <v>8267</v>
      </c>
      <c r="Q127" s="8">
        <f t="shared" si="6"/>
        <v>14.000000000000002</v>
      </c>
      <c r="R127" s="9">
        <f t="shared" si="7"/>
        <v>11.666666666666666</v>
      </c>
      <c r="S127" t="str">
        <f>IF(P127=Filmandvideo, "Film &amp; Video")</f>
        <v>Film &amp; Video</v>
      </c>
    </row>
    <row r="128" spans="1:19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3">
        <f t="shared" si="4"/>
        <v>42166.083333333328</v>
      </c>
      <c r="K128" s="5">
        <v>1431353337</v>
      </c>
      <c r="L128" s="13">
        <f t="shared" si="5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8">
        <f t="shared" si="6"/>
        <v>5.548</v>
      </c>
      <c r="R128" s="9">
        <f t="shared" si="7"/>
        <v>106.69230769230769</v>
      </c>
      <c r="S128" t="str">
        <f>IF(P128=Filmandvideo, "Film &amp; Video")</f>
        <v>Film &amp; Video</v>
      </c>
    </row>
    <row r="129" spans="1:19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3">
        <f t="shared" si="4"/>
        <v>42097.582650462966</v>
      </c>
      <c r="K129" s="5">
        <v>1425481141</v>
      </c>
      <c r="L129" s="13">
        <f t="shared" si="5"/>
        <v>42067.62431712963</v>
      </c>
      <c r="M129" t="b">
        <v>0</v>
      </c>
      <c r="N129">
        <v>4</v>
      </c>
      <c r="O129" t="b">
        <v>0</v>
      </c>
      <c r="P129" t="s">
        <v>8267</v>
      </c>
      <c r="Q129" s="8">
        <f t="shared" si="6"/>
        <v>2.375</v>
      </c>
      <c r="R129" s="9">
        <f t="shared" si="7"/>
        <v>47.5</v>
      </c>
      <c r="S129" t="str">
        <f>IF(P129=Filmandvideo, "Film &amp; Video")</f>
        <v>Film &amp; Video</v>
      </c>
    </row>
    <row r="130" spans="1:19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3">
        <f t="shared" si="4"/>
        <v>42663.22792824074</v>
      </c>
      <c r="K130" s="5">
        <v>1473917293</v>
      </c>
      <c r="L130" s="13">
        <f t="shared" si="5"/>
        <v>42628.22792824074</v>
      </c>
      <c r="M130" t="b">
        <v>0</v>
      </c>
      <c r="N130">
        <v>6</v>
      </c>
      <c r="O130" t="b">
        <v>0</v>
      </c>
      <c r="P130" t="s">
        <v>8267</v>
      </c>
      <c r="Q130" s="8">
        <f t="shared" si="6"/>
        <v>1.867</v>
      </c>
      <c r="R130" s="9">
        <f t="shared" si="7"/>
        <v>311.16666666666669</v>
      </c>
      <c r="S130" t="str">
        <f>IF(P130=Filmandvideo, "Film &amp; Video")</f>
        <v>Film &amp; Video</v>
      </c>
    </row>
    <row r="131" spans="1:19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3">
        <f t="shared" ref="J131:J194" si="8">(((I131/60)/60)/24)+DATE(1970,1,1)</f>
        <v>41942.937303240738</v>
      </c>
      <c r="K131" s="5">
        <v>1409524183</v>
      </c>
      <c r="L131" s="13">
        <f t="shared" ref="L131:L194" si="9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8">
        <f t="shared" ref="Q131:Q194" si="10">E131/D131*100</f>
        <v>0</v>
      </c>
      <c r="R131" s="9" t="e">
        <f t="shared" ref="R131:R194" si="11">E131/N131</f>
        <v>#DIV/0!</v>
      </c>
      <c r="S131" t="str">
        <f>IF(P131=Filmandvideo, "Film &amp; Video")</f>
        <v>Film &amp; Video</v>
      </c>
    </row>
    <row r="132" spans="1:19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3">
        <f t="shared" si="8"/>
        <v>41806.844444444447</v>
      </c>
      <c r="K132" s="5">
        <v>1400536692</v>
      </c>
      <c r="L132" s="13">
        <f t="shared" si="9"/>
        <v>41778.915416666663</v>
      </c>
      <c r="M132" t="b">
        <v>0</v>
      </c>
      <c r="N132">
        <v>0</v>
      </c>
      <c r="O132" t="b">
        <v>0</v>
      </c>
      <c r="P132" t="s">
        <v>8267</v>
      </c>
      <c r="Q132" s="8">
        <f t="shared" si="10"/>
        <v>0</v>
      </c>
      <c r="R132" s="9" t="e">
        <f t="shared" si="11"/>
        <v>#DIV/0!</v>
      </c>
      <c r="S132" t="str">
        <f>IF(P132=Filmandvideo, "Film &amp; Video")</f>
        <v>Film &amp; Video</v>
      </c>
    </row>
    <row r="133" spans="1:19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3">
        <f t="shared" si="8"/>
        <v>42557</v>
      </c>
      <c r="K133" s="5">
        <v>1466453161</v>
      </c>
      <c r="L133" s="13">
        <f t="shared" si="9"/>
        <v>42541.837511574078</v>
      </c>
      <c r="M133" t="b">
        <v>0</v>
      </c>
      <c r="N133">
        <v>0</v>
      </c>
      <c r="O133" t="b">
        <v>0</v>
      </c>
      <c r="P133" t="s">
        <v>8267</v>
      </c>
      <c r="Q133" s="8">
        <f t="shared" si="10"/>
        <v>0</v>
      </c>
      <c r="R133" s="9" t="e">
        <f t="shared" si="11"/>
        <v>#DIV/0!</v>
      </c>
      <c r="S133" t="str">
        <f>IF(P133=Filmandvideo, "Film &amp; Video")</f>
        <v>Film &amp; Video</v>
      </c>
    </row>
    <row r="134" spans="1:19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3">
        <f t="shared" si="8"/>
        <v>41950.854247685187</v>
      </c>
      <c r="K134" s="5">
        <v>1411500607</v>
      </c>
      <c r="L134" s="13">
        <f t="shared" si="9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8">
        <f t="shared" si="10"/>
        <v>9.5687499999999996</v>
      </c>
      <c r="R134" s="9">
        <f t="shared" si="11"/>
        <v>94.506172839506178</v>
      </c>
      <c r="S134" t="str">
        <f>IF(P134=Filmandvideo, "Film &amp; Video")</f>
        <v>Film &amp; Video</v>
      </c>
    </row>
    <row r="135" spans="1:19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3">
        <f t="shared" si="8"/>
        <v>42521.729861111111</v>
      </c>
      <c r="K135" s="5">
        <v>1462130584</v>
      </c>
      <c r="L135" s="13">
        <f t="shared" si="9"/>
        <v>42491.80768518518</v>
      </c>
      <c r="M135" t="b">
        <v>0</v>
      </c>
      <c r="N135">
        <v>0</v>
      </c>
      <c r="O135" t="b">
        <v>0</v>
      </c>
      <c r="P135" t="s">
        <v>8267</v>
      </c>
      <c r="Q135" s="8">
        <f t="shared" si="10"/>
        <v>0</v>
      </c>
      <c r="R135" s="9" t="e">
        <f t="shared" si="11"/>
        <v>#DIV/0!</v>
      </c>
      <c r="S135" t="str">
        <f>IF(P135=Filmandvideo, "Film &amp; Video")</f>
        <v>Film &amp; Video</v>
      </c>
    </row>
    <row r="136" spans="1:19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3">
        <f t="shared" si="8"/>
        <v>42251.708333333328</v>
      </c>
      <c r="K136" s="5">
        <v>1438811418</v>
      </c>
      <c r="L136" s="13">
        <f t="shared" si="9"/>
        <v>42221.909930555557</v>
      </c>
      <c r="M136" t="b">
        <v>0</v>
      </c>
      <c r="N136">
        <v>0</v>
      </c>
      <c r="O136" t="b">
        <v>0</v>
      </c>
      <c r="P136" t="s">
        <v>8267</v>
      </c>
      <c r="Q136" s="8">
        <f t="shared" si="10"/>
        <v>0</v>
      </c>
      <c r="R136" s="9" t="e">
        <f t="shared" si="11"/>
        <v>#DIV/0!</v>
      </c>
      <c r="S136" t="str">
        <f>IF(P136=Filmandvideo, "Film &amp; Video")</f>
        <v>Film &amp; Video</v>
      </c>
    </row>
    <row r="137" spans="1:19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3">
        <f t="shared" si="8"/>
        <v>41821.791666666664</v>
      </c>
      <c r="K137" s="5">
        <v>1401354597</v>
      </c>
      <c r="L137" s="13">
        <f t="shared" si="9"/>
        <v>41788.381909722222</v>
      </c>
      <c r="M137" t="b">
        <v>0</v>
      </c>
      <c r="N137">
        <v>5</v>
      </c>
      <c r="O137" t="b">
        <v>0</v>
      </c>
      <c r="P137" t="s">
        <v>8267</v>
      </c>
      <c r="Q137" s="8">
        <f t="shared" si="10"/>
        <v>13.433333333333334</v>
      </c>
      <c r="R137" s="9">
        <f t="shared" si="11"/>
        <v>80.599999999999994</v>
      </c>
      <c r="S137" t="str">
        <f>IF(P137=Filmandvideo, "Film &amp; Video")</f>
        <v>Film &amp; Video</v>
      </c>
    </row>
    <row r="138" spans="1:19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3">
        <f t="shared" si="8"/>
        <v>42140.427777777775</v>
      </c>
      <c r="K138" s="5">
        <v>1427968234</v>
      </c>
      <c r="L138" s="13">
        <f t="shared" si="9"/>
        <v>42096.410115740742</v>
      </c>
      <c r="M138" t="b">
        <v>0</v>
      </c>
      <c r="N138">
        <v>0</v>
      </c>
      <c r="O138" t="b">
        <v>0</v>
      </c>
      <c r="P138" t="s">
        <v>8267</v>
      </c>
      <c r="Q138" s="8">
        <f t="shared" si="10"/>
        <v>0</v>
      </c>
      <c r="R138" s="9" t="e">
        <f t="shared" si="11"/>
        <v>#DIV/0!</v>
      </c>
      <c r="S138" t="str">
        <f>IF(P138=Filmandvideo, "Film &amp; Video")</f>
        <v>Film &amp; Video</v>
      </c>
    </row>
    <row r="139" spans="1:19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3">
        <f t="shared" si="8"/>
        <v>42289.573993055557</v>
      </c>
      <c r="K139" s="5">
        <v>1440337593</v>
      </c>
      <c r="L139" s="13">
        <f t="shared" si="9"/>
        <v>42239.573993055557</v>
      </c>
      <c r="M139" t="b">
        <v>0</v>
      </c>
      <c r="N139">
        <v>0</v>
      </c>
      <c r="O139" t="b">
        <v>0</v>
      </c>
      <c r="P139" t="s">
        <v>8267</v>
      </c>
      <c r="Q139" s="8">
        <f t="shared" si="10"/>
        <v>0</v>
      </c>
      <c r="R139" s="9" t="e">
        <f t="shared" si="11"/>
        <v>#DIV/0!</v>
      </c>
      <c r="S139" t="str">
        <f>IF(P139=Filmandvideo, "Film &amp; Video")</f>
        <v>Film &amp; Video</v>
      </c>
    </row>
    <row r="140" spans="1:19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3">
        <f t="shared" si="8"/>
        <v>42217.207638888889</v>
      </c>
      <c r="K140" s="5">
        <v>1435731041</v>
      </c>
      <c r="L140" s="13">
        <f t="shared" si="9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8">
        <f t="shared" si="10"/>
        <v>3.1413333333333333</v>
      </c>
      <c r="R140" s="9">
        <f t="shared" si="11"/>
        <v>81.241379310344826</v>
      </c>
      <c r="S140" t="str">
        <f>IF(P140=Filmandvideo, "Film &amp; Video")</f>
        <v>Film &amp; Video</v>
      </c>
    </row>
    <row r="141" spans="1:19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3">
        <f t="shared" si="8"/>
        <v>42197.920972222222</v>
      </c>
      <c r="K141" s="5">
        <v>1435874772</v>
      </c>
      <c r="L141" s="13">
        <f t="shared" si="9"/>
        <v>42187.920972222222</v>
      </c>
      <c r="M141" t="b">
        <v>0</v>
      </c>
      <c r="N141">
        <v>1</v>
      </c>
      <c r="O141" t="b">
        <v>0</v>
      </c>
      <c r="P141" t="s">
        <v>8267</v>
      </c>
      <c r="Q141" s="8">
        <f t="shared" si="10"/>
        <v>100</v>
      </c>
      <c r="R141" s="9">
        <f t="shared" si="11"/>
        <v>500</v>
      </c>
      <c r="S141" t="str">
        <f>IF(P141=Filmandvideo, "Film &amp; Video")</f>
        <v>Film &amp; Video</v>
      </c>
    </row>
    <row r="142" spans="1:19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3">
        <f t="shared" si="8"/>
        <v>42083.15662037037</v>
      </c>
      <c r="K142" s="5">
        <v>1424234732</v>
      </c>
      <c r="L142" s="13">
        <f t="shared" si="9"/>
        <v>42053.198287037041</v>
      </c>
      <c r="M142" t="b">
        <v>0</v>
      </c>
      <c r="N142">
        <v>0</v>
      </c>
      <c r="O142" t="b">
        <v>0</v>
      </c>
      <c r="P142" t="s">
        <v>8267</v>
      </c>
      <c r="Q142" s="8">
        <f t="shared" si="10"/>
        <v>0</v>
      </c>
      <c r="R142" s="9" t="e">
        <f t="shared" si="11"/>
        <v>#DIV/0!</v>
      </c>
      <c r="S142" t="str">
        <f>IF(P142=Filmandvideo, "Film &amp; Video")</f>
        <v>Film &amp; Video</v>
      </c>
    </row>
    <row r="143" spans="1:19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3">
        <f t="shared" si="8"/>
        <v>42155.153043981481</v>
      </c>
      <c r="K143" s="5">
        <v>1429155623</v>
      </c>
      <c r="L143" s="13">
        <f t="shared" si="9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8">
        <f t="shared" si="10"/>
        <v>10.775</v>
      </c>
      <c r="R143" s="9">
        <f t="shared" si="11"/>
        <v>46.178571428571431</v>
      </c>
      <c r="S143" t="str">
        <f>IF(P143=Filmandvideo, "Film &amp; Video")</f>
        <v>Film &amp; Video</v>
      </c>
    </row>
    <row r="144" spans="1:19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3">
        <f t="shared" si="8"/>
        <v>41959.934930555552</v>
      </c>
      <c r="K144" s="5">
        <v>1414358778</v>
      </c>
      <c r="L144" s="13">
        <f t="shared" si="9"/>
        <v>41938.893263888887</v>
      </c>
      <c r="M144" t="b">
        <v>0</v>
      </c>
      <c r="N144">
        <v>1</v>
      </c>
      <c r="O144" t="b">
        <v>0</v>
      </c>
      <c r="P144" t="s">
        <v>8267</v>
      </c>
      <c r="Q144" s="8">
        <f t="shared" si="10"/>
        <v>0.33333333333333337</v>
      </c>
      <c r="R144" s="9">
        <f t="shared" si="11"/>
        <v>10</v>
      </c>
      <c r="S144" t="str">
        <f>IF(P144=Filmandvideo, "Film &amp; Video")</f>
        <v>Film &amp; Video</v>
      </c>
    </row>
    <row r="145" spans="1:19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3">
        <f t="shared" si="8"/>
        <v>42616.246527777781</v>
      </c>
      <c r="K145" s="5">
        <v>1467941542</v>
      </c>
      <c r="L145" s="13">
        <f t="shared" si="9"/>
        <v>42559.064143518524</v>
      </c>
      <c r="M145" t="b">
        <v>0</v>
      </c>
      <c r="N145">
        <v>0</v>
      </c>
      <c r="O145" t="b">
        <v>0</v>
      </c>
      <c r="P145" t="s">
        <v>8267</v>
      </c>
      <c r="Q145" s="8">
        <f t="shared" si="10"/>
        <v>0</v>
      </c>
      <c r="R145" s="9" t="e">
        <f t="shared" si="11"/>
        <v>#DIV/0!</v>
      </c>
      <c r="S145" t="str">
        <f>IF(P145=Filmandvideo, "Film &amp; Video")</f>
        <v>Film &amp; Video</v>
      </c>
    </row>
    <row r="146" spans="1:19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3">
        <f t="shared" si="8"/>
        <v>42107.72074074074</v>
      </c>
      <c r="K146" s="5">
        <v>1423765072</v>
      </c>
      <c r="L146" s="13">
        <f t="shared" si="9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8">
        <f t="shared" si="10"/>
        <v>27.6</v>
      </c>
      <c r="R146" s="9">
        <f t="shared" si="11"/>
        <v>55.945945945945944</v>
      </c>
      <c r="S146" t="str">
        <f>IF(P146=Filmandvideo, "Film &amp; Video")</f>
        <v>Film &amp; Video</v>
      </c>
    </row>
    <row r="147" spans="1:19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3">
        <f t="shared" si="8"/>
        <v>42227.542268518519</v>
      </c>
      <c r="K147" s="5">
        <v>1436965252</v>
      </c>
      <c r="L147" s="13">
        <f t="shared" si="9"/>
        <v>42200.542268518519</v>
      </c>
      <c r="M147" t="b">
        <v>0</v>
      </c>
      <c r="N147">
        <v>9</v>
      </c>
      <c r="O147" t="b">
        <v>0</v>
      </c>
      <c r="P147" t="s">
        <v>8267</v>
      </c>
      <c r="Q147" s="8">
        <f t="shared" si="10"/>
        <v>7.5111111111111111</v>
      </c>
      <c r="R147" s="9">
        <f t="shared" si="11"/>
        <v>37.555555555555557</v>
      </c>
      <c r="S147" t="str">
        <f>IF(P147=Filmandvideo, "Film &amp; Video")</f>
        <v>Film &amp; Video</v>
      </c>
    </row>
    <row r="148" spans="1:19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3">
        <f t="shared" si="8"/>
        <v>42753.016180555554</v>
      </c>
      <c r="K148" s="5">
        <v>1479514998</v>
      </c>
      <c r="L148" s="13">
        <f t="shared" si="9"/>
        <v>42693.016180555554</v>
      </c>
      <c r="M148" t="b">
        <v>0</v>
      </c>
      <c r="N148">
        <v>3</v>
      </c>
      <c r="O148" t="b">
        <v>0</v>
      </c>
      <c r="P148" t="s">
        <v>8267</v>
      </c>
      <c r="Q148" s="8">
        <f t="shared" si="10"/>
        <v>0.57499999999999996</v>
      </c>
      <c r="R148" s="9">
        <f t="shared" si="11"/>
        <v>38.333333333333336</v>
      </c>
      <c r="S148" t="str">
        <f>IF(P148=Filmandvideo, "Film &amp; Video")</f>
        <v>Film &amp; Video</v>
      </c>
    </row>
    <row r="149" spans="1:19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3">
        <f t="shared" si="8"/>
        <v>42012.762499999997</v>
      </c>
      <c r="K149" s="5">
        <v>1417026340</v>
      </c>
      <c r="L149" s="13">
        <f t="shared" si="9"/>
        <v>41969.767824074079</v>
      </c>
      <c r="M149" t="b">
        <v>0</v>
      </c>
      <c r="N149">
        <v>0</v>
      </c>
      <c r="O149" t="b">
        <v>0</v>
      </c>
      <c r="P149" t="s">
        <v>8267</v>
      </c>
      <c r="Q149" s="8">
        <f t="shared" si="10"/>
        <v>0</v>
      </c>
      <c r="R149" s="9" t="e">
        <f t="shared" si="11"/>
        <v>#DIV/0!</v>
      </c>
      <c r="S149" t="str">
        <f>IF(P149=Filmandvideo, "Film &amp; Video")</f>
        <v>Film &amp; Video</v>
      </c>
    </row>
    <row r="150" spans="1:19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3">
        <f t="shared" si="8"/>
        <v>42427.281666666662</v>
      </c>
      <c r="K150" s="5">
        <v>1453963536</v>
      </c>
      <c r="L150" s="13">
        <f t="shared" si="9"/>
        <v>42397.281666666662</v>
      </c>
      <c r="M150" t="b">
        <v>0</v>
      </c>
      <c r="N150">
        <v>2</v>
      </c>
      <c r="O150" t="b">
        <v>0</v>
      </c>
      <c r="P150" t="s">
        <v>8267</v>
      </c>
      <c r="Q150" s="8">
        <f t="shared" si="10"/>
        <v>0.08</v>
      </c>
      <c r="R150" s="9">
        <f t="shared" si="11"/>
        <v>20</v>
      </c>
      <c r="S150" t="str">
        <f>IF(P150=Filmandvideo, "Film &amp; Video")</f>
        <v>Film &amp; Video</v>
      </c>
    </row>
    <row r="151" spans="1:19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3">
        <f t="shared" si="8"/>
        <v>41998.333333333328</v>
      </c>
      <c r="K151" s="5">
        <v>1416888470</v>
      </c>
      <c r="L151" s="13">
        <f t="shared" si="9"/>
        <v>41968.172106481477</v>
      </c>
      <c r="M151" t="b">
        <v>0</v>
      </c>
      <c r="N151">
        <v>6</v>
      </c>
      <c r="O151" t="b">
        <v>0</v>
      </c>
      <c r="P151" t="s">
        <v>8267</v>
      </c>
      <c r="Q151" s="8">
        <f t="shared" si="10"/>
        <v>0.91999999999999993</v>
      </c>
      <c r="R151" s="9">
        <f t="shared" si="11"/>
        <v>15.333333333333334</v>
      </c>
      <c r="S151" t="str">
        <f>IF(P151=Filmandvideo, "Film &amp; Video")</f>
        <v>Film &amp; Video</v>
      </c>
    </row>
    <row r="152" spans="1:19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3">
        <f t="shared" si="8"/>
        <v>42150.161828703705</v>
      </c>
      <c r="K152" s="5">
        <v>1427428382</v>
      </c>
      <c r="L152" s="13">
        <f t="shared" si="9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8">
        <f t="shared" si="10"/>
        <v>23.163076923076922</v>
      </c>
      <c r="R152" s="9">
        <f t="shared" si="11"/>
        <v>449.43283582089555</v>
      </c>
      <c r="S152" t="str">
        <f>IF(P152=Filmandvideo, "Film &amp; Video")</f>
        <v>Film &amp; Video</v>
      </c>
    </row>
    <row r="153" spans="1:19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3">
        <f t="shared" si="8"/>
        <v>42173.550821759258</v>
      </c>
      <c r="K153" s="5">
        <v>1429449191</v>
      </c>
      <c r="L153" s="13">
        <f t="shared" si="9"/>
        <v>42113.550821759258</v>
      </c>
      <c r="M153" t="b">
        <v>0</v>
      </c>
      <c r="N153">
        <v>5</v>
      </c>
      <c r="O153" t="b">
        <v>0</v>
      </c>
      <c r="P153" t="s">
        <v>8267</v>
      </c>
      <c r="Q153" s="8">
        <f t="shared" si="10"/>
        <v>5.5999999999999994E-2</v>
      </c>
      <c r="R153" s="9">
        <f t="shared" si="11"/>
        <v>28</v>
      </c>
      <c r="S153" t="str">
        <f>IF(P153=Filmandvideo, "Film &amp; Video")</f>
        <v>Film &amp; Video</v>
      </c>
    </row>
    <row r="154" spans="1:19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3">
        <f t="shared" si="8"/>
        <v>41905.077546296299</v>
      </c>
      <c r="K154" s="5">
        <v>1408845100</v>
      </c>
      <c r="L154" s="13">
        <f t="shared" si="9"/>
        <v>41875.077546296299</v>
      </c>
      <c r="M154" t="b">
        <v>0</v>
      </c>
      <c r="N154">
        <v>2</v>
      </c>
      <c r="O154" t="b">
        <v>0</v>
      </c>
      <c r="P154" t="s">
        <v>8267</v>
      </c>
      <c r="Q154" s="8">
        <f t="shared" si="10"/>
        <v>7.8947368421052634E-3</v>
      </c>
      <c r="R154" s="9">
        <f t="shared" si="11"/>
        <v>15</v>
      </c>
      <c r="S154" t="str">
        <f>IF(P154=Filmandvideo, "Film &amp; Video")</f>
        <v>Film &amp; Video</v>
      </c>
    </row>
    <row r="155" spans="1:19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3">
        <f t="shared" si="8"/>
        <v>41975.627824074079</v>
      </c>
      <c r="K155" s="5">
        <v>1413900244</v>
      </c>
      <c r="L155" s="13">
        <f t="shared" si="9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8">
        <f t="shared" si="10"/>
        <v>0.71799999999999997</v>
      </c>
      <c r="R155" s="9">
        <f t="shared" si="11"/>
        <v>35.9</v>
      </c>
      <c r="S155" t="str">
        <f>IF(P155=Filmandvideo, "Film &amp; Video")</f>
        <v>Film &amp; Video</v>
      </c>
    </row>
    <row r="156" spans="1:19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3">
        <f t="shared" si="8"/>
        <v>42158.547395833331</v>
      </c>
      <c r="K156" s="5">
        <v>1429621695</v>
      </c>
      <c r="L156" s="13">
        <f t="shared" si="9"/>
        <v>42115.547395833331</v>
      </c>
      <c r="M156" t="b">
        <v>0</v>
      </c>
      <c r="N156">
        <v>3</v>
      </c>
      <c r="O156" t="b">
        <v>0</v>
      </c>
      <c r="P156" t="s">
        <v>8267</v>
      </c>
      <c r="Q156" s="8">
        <f t="shared" si="10"/>
        <v>2.666666666666667</v>
      </c>
      <c r="R156" s="9">
        <f t="shared" si="11"/>
        <v>13.333333333333334</v>
      </c>
      <c r="S156" t="str">
        <f>IF(P156=Filmandvideo, "Film &amp; Video")</f>
        <v>Film &amp; Video</v>
      </c>
    </row>
    <row r="157" spans="1:19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3">
        <f t="shared" si="8"/>
        <v>42208.559432870374</v>
      </c>
      <c r="K157" s="5">
        <v>1434201935</v>
      </c>
      <c r="L157" s="13">
        <f t="shared" si="9"/>
        <v>42168.559432870374</v>
      </c>
      <c r="M157" t="b">
        <v>0</v>
      </c>
      <c r="N157">
        <v>4</v>
      </c>
      <c r="O157" t="b">
        <v>0</v>
      </c>
      <c r="P157" t="s">
        <v>8267</v>
      </c>
      <c r="Q157" s="8">
        <f t="shared" si="10"/>
        <v>6.0000000000000001E-3</v>
      </c>
      <c r="R157" s="9">
        <f t="shared" si="11"/>
        <v>20.25</v>
      </c>
      <c r="S157" t="str">
        <f>IF(P157=Filmandvideo, "Film &amp; Video")</f>
        <v>Film &amp; Video</v>
      </c>
    </row>
    <row r="158" spans="1:19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3">
        <f t="shared" si="8"/>
        <v>41854.124953703707</v>
      </c>
      <c r="K158" s="5">
        <v>1401850796</v>
      </c>
      <c r="L158" s="13">
        <f t="shared" si="9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8">
        <f t="shared" si="10"/>
        <v>5.0999999999999996</v>
      </c>
      <c r="R158" s="9">
        <f t="shared" si="11"/>
        <v>119</v>
      </c>
      <c r="S158" t="str">
        <f>IF(P158=Filmandvideo, "Film &amp; Video")</f>
        <v>Film &amp; Video</v>
      </c>
    </row>
    <row r="159" spans="1:19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3">
        <f t="shared" si="8"/>
        <v>42426.911712962959</v>
      </c>
      <c r="K159" s="5">
        <v>1453931572</v>
      </c>
      <c r="L159" s="13">
        <f t="shared" si="9"/>
        <v>42396.911712962959</v>
      </c>
      <c r="M159" t="b">
        <v>0</v>
      </c>
      <c r="N159">
        <v>2</v>
      </c>
      <c r="O159" t="b">
        <v>0</v>
      </c>
      <c r="P159" t="s">
        <v>8267</v>
      </c>
      <c r="Q159" s="8">
        <f t="shared" si="10"/>
        <v>0.26711185308848079</v>
      </c>
      <c r="R159" s="9">
        <f t="shared" si="11"/>
        <v>4</v>
      </c>
      <c r="S159" t="str">
        <f>IF(P159=Filmandvideo, "Film &amp; Video")</f>
        <v>Film &amp; Video</v>
      </c>
    </row>
    <row r="160" spans="1:19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3">
        <f t="shared" si="8"/>
        <v>41934.07671296296</v>
      </c>
      <c r="K160" s="5">
        <v>1411350628</v>
      </c>
      <c r="L160" s="13">
        <f t="shared" si="9"/>
        <v>41904.07671296296</v>
      </c>
      <c r="M160" t="b">
        <v>0</v>
      </c>
      <c r="N160">
        <v>0</v>
      </c>
      <c r="O160" t="b">
        <v>0</v>
      </c>
      <c r="P160" t="s">
        <v>8267</v>
      </c>
      <c r="Q160" s="8">
        <f t="shared" si="10"/>
        <v>0</v>
      </c>
      <c r="R160" s="9" t="e">
        <f t="shared" si="11"/>
        <v>#DIV/0!</v>
      </c>
      <c r="S160" t="str">
        <f>IF(P160=Filmandvideo, "Film &amp; Video")</f>
        <v>Film &amp; Video</v>
      </c>
    </row>
    <row r="161" spans="1:19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3">
        <f t="shared" si="8"/>
        <v>42554.434548611112</v>
      </c>
      <c r="K161" s="5">
        <v>1464085545</v>
      </c>
      <c r="L161" s="13">
        <f t="shared" si="9"/>
        <v>42514.434548611112</v>
      </c>
      <c r="M161" t="b">
        <v>0</v>
      </c>
      <c r="N161">
        <v>1</v>
      </c>
      <c r="O161" t="b">
        <v>0</v>
      </c>
      <c r="P161" t="s">
        <v>8267</v>
      </c>
      <c r="Q161" s="8">
        <f t="shared" si="10"/>
        <v>2E-3</v>
      </c>
      <c r="R161" s="9">
        <f t="shared" si="11"/>
        <v>10</v>
      </c>
      <c r="S161" t="str">
        <f>IF(P161=Filmandvideo, "Film &amp; Video")</f>
        <v>Film &amp; Video</v>
      </c>
    </row>
    <row r="162" spans="1:19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3">
        <f t="shared" si="8"/>
        <v>42231.913090277783</v>
      </c>
      <c r="K162" s="5">
        <v>1434491691</v>
      </c>
      <c r="L162" s="13">
        <f t="shared" si="9"/>
        <v>42171.913090277783</v>
      </c>
      <c r="M162" t="b">
        <v>0</v>
      </c>
      <c r="N162">
        <v>0</v>
      </c>
      <c r="O162" t="b">
        <v>0</v>
      </c>
      <c r="P162" t="s">
        <v>8268</v>
      </c>
      <c r="Q162" s="8">
        <f t="shared" si="10"/>
        <v>0</v>
      </c>
      <c r="R162" s="9" t="e">
        <f t="shared" si="11"/>
        <v>#DIV/0!</v>
      </c>
      <c r="S162" t="str">
        <f>IF(P162=Filmandvideo, "Film &amp; Video")</f>
        <v>Film &amp; Video</v>
      </c>
    </row>
    <row r="163" spans="1:19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3">
        <f t="shared" si="8"/>
        <v>41822.687442129631</v>
      </c>
      <c r="K163" s="5">
        <v>1401726595</v>
      </c>
      <c r="L163" s="13">
        <f t="shared" si="9"/>
        <v>41792.687442129631</v>
      </c>
      <c r="M163" t="b">
        <v>0</v>
      </c>
      <c r="N163">
        <v>1</v>
      </c>
      <c r="O163" t="b">
        <v>0</v>
      </c>
      <c r="P163" t="s">
        <v>8268</v>
      </c>
      <c r="Q163" s="8">
        <f t="shared" si="10"/>
        <v>0.01</v>
      </c>
      <c r="R163" s="9">
        <f t="shared" si="11"/>
        <v>5</v>
      </c>
      <c r="S163" t="str">
        <f>IF(P163=Filmandvideo, "Film &amp; Video")</f>
        <v>Film &amp; Video</v>
      </c>
    </row>
    <row r="164" spans="1:19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3">
        <f t="shared" si="8"/>
        <v>41867.987500000003</v>
      </c>
      <c r="K164" s="5">
        <v>1405393356</v>
      </c>
      <c r="L164" s="13">
        <f t="shared" si="9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8">
        <f t="shared" si="10"/>
        <v>15.535714285714286</v>
      </c>
      <c r="R164" s="9">
        <f t="shared" si="11"/>
        <v>43.5</v>
      </c>
      <c r="S164" t="str">
        <f>IF(P164=Filmandvideo, "Film &amp; Video")</f>
        <v>Film &amp; Video</v>
      </c>
    </row>
    <row r="165" spans="1:19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3">
        <f t="shared" si="8"/>
        <v>42278</v>
      </c>
      <c r="K165" s="5">
        <v>1440716654</v>
      </c>
      <c r="L165" s="13">
        <f t="shared" si="9"/>
        <v>42243.961273148147</v>
      </c>
      <c r="M165" t="b">
        <v>0</v>
      </c>
      <c r="N165">
        <v>0</v>
      </c>
      <c r="O165" t="b">
        <v>0</v>
      </c>
      <c r="P165" t="s">
        <v>8268</v>
      </c>
      <c r="Q165" s="8">
        <f t="shared" si="10"/>
        <v>0</v>
      </c>
      <c r="R165" s="9" t="e">
        <f t="shared" si="11"/>
        <v>#DIV/0!</v>
      </c>
      <c r="S165" t="str">
        <f>IF(P165=Filmandvideo, "Film &amp; Video")</f>
        <v>Film &amp; Video</v>
      </c>
    </row>
    <row r="166" spans="1:19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3">
        <f t="shared" si="8"/>
        <v>41901.762743055559</v>
      </c>
      <c r="K166" s="5">
        <v>1405966701</v>
      </c>
      <c r="L166" s="13">
        <f t="shared" si="9"/>
        <v>41841.762743055559</v>
      </c>
      <c r="M166" t="b">
        <v>0</v>
      </c>
      <c r="N166">
        <v>7</v>
      </c>
      <c r="O166" t="b">
        <v>0</v>
      </c>
      <c r="P166" t="s">
        <v>8268</v>
      </c>
      <c r="Q166" s="8">
        <f t="shared" si="10"/>
        <v>0.53333333333333333</v>
      </c>
      <c r="R166" s="9">
        <f t="shared" si="11"/>
        <v>91.428571428571431</v>
      </c>
      <c r="S166" t="str">
        <f>IF(P166=Filmandvideo, "Film &amp; Video")</f>
        <v>Film &amp; Video</v>
      </c>
    </row>
    <row r="167" spans="1:19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3">
        <f t="shared" si="8"/>
        <v>42381.658842592587</v>
      </c>
      <c r="K167" s="5">
        <v>1450021724</v>
      </c>
      <c r="L167" s="13">
        <f t="shared" si="9"/>
        <v>42351.658842592587</v>
      </c>
      <c r="M167" t="b">
        <v>0</v>
      </c>
      <c r="N167">
        <v>0</v>
      </c>
      <c r="O167" t="b">
        <v>0</v>
      </c>
      <c r="P167" t="s">
        <v>8268</v>
      </c>
      <c r="Q167" s="8">
        <f t="shared" si="10"/>
        <v>0</v>
      </c>
      <c r="R167" s="9" t="e">
        <f t="shared" si="11"/>
        <v>#DIV/0!</v>
      </c>
      <c r="S167" t="str">
        <f>IF(P167=Filmandvideo, "Film &amp; Video")</f>
        <v>Film &amp; Video</v>
      </c>
    </row>
    <row r="168" spans="1:19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3">
        <f t="shared" si="8"/>
        <v>42751.075949074075</v>
      </c>
      <c r="K168" s="5">
        <v>1481939362</v>
      </c>
      <c r="L168" s="13">
        <f t="shared" si="9"/>
        <v>42721.075949074075</v>
      </c>
      <c r="M168" t="b">
        <v>0</v>
      </c>
      <c r="N168">
        <v>1</v>
      </c>
      <c r="O168" t="b">
        <v>0</v>
      </c>
      <c r="P168" t="s">
        <v>8268</v>
      </c>
      <c r="Q168" s="8">
        <f t="shared" si="10"/>
        <v>60</v>
      </c>
      <c r="R168" s="9">
        <f t="shared" si="11"/>
        <v>3000</v>
      </c>
      <c r="S168" t="str">
        <f>IF(P168=Filmandvideo, "Film &amp; Video")</f>
        <v>Film &amp; Video</v>
      </c>
    </row>
    <row r="169" spans="1:19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3">
        <f t="shared" si="8"/>
        <v>42220.927488425921</v>
      </c>
      <c r="K169" s="5">
        <v>1433542535</v>
      </c>
      <c r="L169" s="13">
        <f t="shared" si="9"/>
        <v>42160.927488425921</v>
      </c>
      <c r="M169" t="b">
        <v>0</v>
      </c>
      <c r="N169">
        <v>2</v>
      </c>
      <c r="O169" t="b">
        <v>0</v>
      </c>
      <c r="P169" t="s">
        <v>8268</v>
      </c>
      <c r="Q169" s="8">
        <f t="shared" si="10"/>
        <v>0.01</v>
      </c>
      <c r="R169" s="9">
        <f t="shared" si="11"/>
        <v>5.5</v>
      </c>
      <c r="S169" t="str">
        <f>IF(P169=Filmandvideo, "Film &amp; Video")</f>
        <v>Film &amp; Video</v>
      </c>
    </row>
    <row r="170" spans="1:19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3">
        <f t="shared" si="8"/>
        <v>42082.793634259258</v>
      </c>
      <c r="K170" s="5">
        <v>1424203370</v>
      </c>
      <c r="L170" s="13">
        <f t="shared" si="9"/>
        <v>42052.83530092593</v>
      </c>
      <c r="M170" t="b">
        <v>0</v>
      </c>
      <c r="N170">
        <v>3</v>
      </c>
      <c r="O170" t="b">
        <v>0</v>
      </c>
      <c r="P170" t="s">
        <v>8268</v>
      </c>
      <c r="Q170" s="8">
        <f t="shared" si="10"/>
        <v>4.0625</v>
      </c>
      <c r="R170" s="9">
        <f t="shared" si="11"/>
        <v>108.33333333333333</v>
      </c>
      <c r="S170" t="str">
        <f>IF(P170=Filmandvideo, "Film &amp; Video")</f>
        <v>Film &amp; Video</v>
      </c>
    </row>
    <row r="171" spans="1:19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3">
        <f t="shared" si="8"/>
        <v>41930.505312499998</v>
      </c>
      <c r="K171" s="5">
        <v>1411042059</v>
      </c>
      <c r="L171" s="13">
        <f t="shared" si="9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8">
        <f t="shared" si="10"/>
        <v>22.400000000000002</v>
      </c>
      <c r="R171" s="9">
        <f t="shared" si="11"/>
        <v>56</v>
      </c>
      <c r="S171" t="str">
        <f>IF(P171=Filmandvideo, "Film &amp; Video")</f>
        <v>Film &amp; Video</v>
      </c>
    </row>
    <row r="172" spans="1:19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3">
        <f t="shared" si="8"/>
        <v>42246.227777777778</v>
      </c>
      <c r="K172" s="5">
        <v>1438385283</v>
      </c>
      <c r="L172" s="13">
        <f t="shared" si="9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8">
        <f t="shared" si="10"/>
        <v>3.25</v>
      </c>
      <c r="R172" s="9">
        <f t="shared" si="11"/>
        <v>32.5</v>
      </c>
      <c r="S172" t="str">
        <f>IF(P172=Filmandvideo, "Film &amp; Video")</f>
        <v>Film &amp; Video</v>
      </c>
    </row>
    <row r="173" spans="1:19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3">
        <f t="shared" si="8"/>
        <v>42594.180717592593</v>
      </c>
      <c r="K173" s="5">
        <v>1465791614</v>
      </c>
      <c r="L173" s="13">
        <f t="shared" si="9"/>
        <v>42534.180717592593</v>
      </c>
      <c r="M173" t="b">
        <v>0</v>
      </c>
      <c r="N173">
        <v>1</v>
      </c>
      <c r="O173" t="b">
        <v>0</v>
      </c>
      <c r="P173" t="s">
        <v>8268</v>
      </c>
      <c r="Q173" s="8">
        <f t="shared" si="10"/>
        <v>2E-3</v>
      </c>
      <c r="R173" s="9">
        <f t="shared" si="11"/>
        <v>1</v>
      </c>
      <c r="S173" t="str">
        <f>IF(P173=Filmandvideo, "Film &amp; Video")</f>
        <v>Film &amp; Video</v>
      </c>
    </row>
    <row r="174" spans="1:19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3">
        <f t="shared" si="8"/>
        <v>42082.353275462956</v>
      </c>
      <c r="K174" s="5">
        <v>1423733323</v>
      </c>
      <c r="L174" s="13">
        <f t="shared" si="9"/>
        <v>42047.394942129627</v>
      </c>
      <c r="M174" t="b">
        <v>0</v>
      </c>
      <c r="N174">
        <v>0</v>
      </c>
      <c r="O174" t="b">
        <v>0</v>
      </c>
      <c r="P174" t="s">
        <v>8268</v>
      </c>
      <c r="Q174" s="8">
        <f t="shared" si="10"/>
        <v>0</v>
      </c>
      <c r="R174" s="9" t="e">
        <f t="shared" si="11"/>
        <v>#DIV/0!</v>
      </c>
      <c r="S174" t="str">
        <f>IF(P174=Filmandvideo, "Film &amp; Video")</f>
        <v>Film &amp; Video</v>
      </c>
    </row>
    <row r="175" spans="1:19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3">
        <f t="shared" si="8"/>
        <v>42063.573009259257</v>
      </c>
      <c r="K175" s="5">
        <v>1422539108</v>
      </c>
      <c r="L175" s="13">
        <f t="shared" si="9"/>
        <v>42033.573009259257</v>
      </c>
      <c r="M175" t="b">
        <v>0</v>
      </c>
      <c r="N175">
        <v>0</v>
      </c>
      <c r="O175" t="b">
        <v>0</v>
      </c>
      <c r="P175" t="s">
        <v>8268</v>
      </c>
      <c r="Q175" s="8">
        <f t="shared" si="10"/>
        <v>0</v>
      </c>
      <c r="R175" s="9" t="e">
        <f t="shared" si="11"/>
        <v>#DIV/0!</v>
      </c>
      <c r="S175" t="str">
        <f>IF(P175=Filmandvideo, "Film &amp; Video")</f>
        <v>Film &amp; Video</v>
      </c>
    </row>
    <row r="176" spans="1:19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3">
        <f t="shared" si="8"/>
        <v>42132.758981481486</v>
      </c>
      <c r="K176" s="5">
        <v>1425924776</v>
      </c>
      <c r="L176" s="13">
        <f t="shared" si="9"/>
        <v>42072.758981481486</v>
      </c>
      <c r="M176" t="b">
        <v>0</v>
      </c>
      <c r="N176">
        <v>0</v>
      </c>
      <c r="O176" t="b">
        <v>0</v>
      </c>
      <c r="P176" t="s">
        <v>8268</v>
      </c>
      <c r="Q176" s="8">
        <f t="shared" si="10"/>
        <v>0</v>
      </c>
      <c r="R176" s="9" t="e">
        <f t="shared" si="11"/>
        <v>#DIV/0!</v>
      </c>
      <c r="S176" t="str">
        <f>IF(P176=Filmandvideo, "Film &amp; Video")</f>
        <v>Film &amp; Video</v>
      </c>
    </row>
    <row r="177" spans="1:19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3">
        <f t="shared" si="8"/>
        <v>41880.777905092589</v>
      </c>
      <c r="K177" s="5">
        <v>1407177611</v>
      </c>
      <c r="L177" s="13">
        <f t="shared" si="9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8">
        <f t="shared" si="10"/>
        <v>6.4850000000000003</v>
      </c>
      <c r="R177" s="9">
        <f t="shared" si="11"/>
        <v>49.884615384615387</v>
      </c>
      <c r="S177" t="str">
        <f>IF(P177=Filmandvideo, "Film &amp; Video")</f>
        <v>Film &amp; Video</v>
      </c>
    </row>
    <row r="178" spans="1:19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3">
        <f t="shared" si="8"/>
        <v>42221.824062500003</v>
      </c>
      <c r="K178" s="5">
        <v>1436211999</v>
      </c>
      <c r="L178" s="13">
        <f t="shared" si="9"/>
        <v>42191.824062500003</v>
      </c>
      <c r="M178" t="b">
        <v>0</v>
      </c>
      <c r="N178">
        <v>0</v>
      </c>
      <c r="O178" t="b">
        <v>0</v>
      </c>
      <c r="P178" t="s">
        <v>8268</v>
      </c>
      <c r="Q178" s="8">
        <f t="shared" si="10"/>
        <v>0</v>
      </c>
      <c r="R178" s="9" t="e">
        <f t="shared" si="11"/>
        <v>#DIV/0!</v>
      </c>
      <c r="S178" t="str">
        <f>IF(P178=Filmandvideo, "Film &amp; Video")</f>
        <v>Film &amp; Video</v>
      </c>
    </row>
    <row r="179" spans="1:19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3">
        <f t="shared" si="8"/>
        <v>42087.00608796296</v>
      </c>
      <c r="K179" s="5">
        <v>1425690526</v>
      </c>
      <c r="L179" s="13">
        <f t="shared" si="9"/>
        <v>42070.047754629632</v>
      </c>
      <c r="M179" t="b">
        <v>0</v>
      </c>
      <c r="N179">
        <v>7</v>
      </c>
      <c r="O179" t="b">
        <v>0</v>
      </c>
      <c r="P179" t="s">
        <v>8268</v>
      </c>
      <c r="Q179" s="8">
        <f t="shared" si="10"/>
        <v>40</v>
      </c>
      <c r="R179" s="9">
        <f t="shared" si="11"/>
        <v>25.714285714285715</v>
      </c>
      <c r="S179" t="str">
        <f>IF(P179=Filmandvideo, "Film &amp; Video")</f>
        <v>Film &amp; Video</v>
      </c>
    </row>
    <row r="180" spans="1:19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3">
        <f t="shared" si="8"/>
        <v>42334.997048611112</v>
      </c>
      <c r="K180" s="5">
        <v>1445986545</v>
      </c>
      <c r="L180" s="13">
        <f t="shared" si="9"/>
        <v>42304.955381944441</v>
      </c>
      <c r="M180" t="b">
        <v>0</v>
      </c>
      <c r="N180">
        <v>0</v>
      </c>
      <c r="O180" t="b">
        <v>0</v>
      </c>
      <c r="P180" t="s">
        <v>8268</v>
      </c>
      <c r="Q180" s="8">
        <f t="shared" si="10"/>
        <v>0</v>
      </c>
      <c r="R180" s="9" t="e">
        <f t="shared" si="11"/>
        <v>#DIV/0!</v>
      </c>
      <c r="S180" t="str">
        <f>IF(P180=Filmandvideo, "Film &amp; Video")</f>
        <v>Film &amp; Video</v>
      </c>
    </row>
    <row r="181" spans="1:19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3">
        <f t="shared" si="8"/>
        <v>42433.080497685187</v>
      </c>
      <c r="K181" s="5">
        <v>1454464555</v>
      </c>
      <c r="L181" s="13">
        <f t="shared" si="9"/>
        <v>42403.080497685187</v>
      </c>
      <c r="M181" t="b">
        <v>0</v>
      </c>
      <c r="N181">
        <v>2</v>
      </c>
      <c r="O181" t="b">
        <v>0</v>
      </c>
      <c r="P181" t="s">
        <v>8268</v>
      </c>
      <c r="Q181" s="8">
        <f t="shared" si="10"/>
        <v>20</v>
      </c>
      <c r="R181" s="9">
        <f t="shared" si="11"/>
        <v>100</v>
      </c>
      <c r="S181" t="str">
        <f>IF(P181=Filmandvideo, "Film &amp; Video")</f>
        <v>Film &amp; Video</v>
      </c>
    </row>
    <row r="182" spans="1:19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3">
        <f t="shared" si="8"/>
        <v>42107.791666666672</v>
      </c>
      <c r="K182" s="5">
        <v>1425512843</v>
      </c>
      <c r="L182" s="13">
        <f t="shared" si="9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8">
        <f t="shared" si="10"/>
        <v>33.416666666666664</v>
      </c>
      <c r="R182" s="9">
        <f t="shared" si="11"/>
        <v>30.846153846153847</v>
      </c>
      <c r="S182" t="str">
        <f>IF(P182=Filmandvideo, "Film &amp; Video")</f>
        <v>Film &amp; Video</v>
      </c>
    </row>
    <row r="183" spans="1:19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3">
        <f t="shared" si="8"/>
        <v>42177.741840277777</v>
      </c>
      <c r="K183" s="5">
        <v>1432403295</v>
      </c>
      <c r="L183" s="13">
        <f t="shared" si="9"/>
        <v>42147.741840277777</v>
      </c>
      <c r="M183" t="b">
        <v>0</v>
      </c>
      <c r="N183">
        <v>4</v>
      </c>
      <c r="O183" t="b">
        <v>0</v>
      </c>
      <c r="P183" t="s">
        <v>8268</v>
      </c>
      <c r="Q183" s="8">
        <f t="shared" si="10"/>
        <v>21.092608822670172</v>
      </c>
      <c r="R183" s="9">
        <f t="shared" si="11"/>
        <v>180.5</v>
      </c>
      <c r="S183" t="str">
        <f>IF(P183=Filmandvideo, "Film &amp; Video")</f>
        <v>Film &amp; Video</v>
      </c>
    </row>
    <row r="184" spans="1:19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3">
        <f t="shared" si="8"/>
        <v>42742.011944444443</v>
      </c>
      <c r="K184" s="5">
        <v>1481156232</v>
      </c>
      <c r="L184" s="13">
        <f t="shared" si="9"/>
        <v>42712.011944444443</v>
      </c>
      <c r="M184" t="b">
        <v>0</v>
      </c>
      <c r="N184">
        <v>0</v>
      </c>
      <c r="O184" t="b">
        <v>0</v>
      </c>
      <c r="P184" t="s">
        <v>8268</v>
      </c>
      <c r="Q184" s="8">
        <f t="shared" si="10"/>
        <v>0</v>
      </c>
      <c r="R184" s="9" t="e">
        <f t="shared" si="11"/>
        <v>#DIV/0!</v>
      </c>
      <c r="S184" t="str">
        <f>IF(P184=Filmandvideo, "Film &amp; Video")</f>
        <v>Film &amp; Video</v>
      </c>
    </row>
    <row r="185" spans="1:19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3">
        <f t="shared" si="8"/>
        <v>41969.851967592593</v>
      </c>
      <c r="K185" s="5">
        <v>1414438010</v>
      </c>
      <c r="L185" s="13">
        <f t="shared" si="9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8">
        <f t="shared" si="10"/>
        <v>35.856000000000002</v>
      </c>
      <c r="R185" s="9">
        <f t="shared" si="11"/>
        <v>373.5</v>
      </c>
      <c r="S185" t="str">
        <f>IF(P185=Filmandvideo, "Film &amp; Video")</f>
        <v>Film &amp; Video</v>
      </c>
    </row>
    <row r="186" spans="1:19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3">
        <f t="shared" si="8"/>
        <v>41883.165972222225</v>
      </c>
      <c r="K186" s="5">
        <v>1404586762</v>
      </c>
      <c r="L186" s="13">
        <f t="shared" si="9"/>
        <v>41825.791226851856</v>
      </c>
      <c r="M186" t="b">
        <v>0</v>
      </c>
      <c r="N186">
        <v>2</v>
      </c>
      <c r="O186" t="b">
        <v>0</v>
      </c>
      <c r="P186" t="s">
        <v>8268</v>
      </c>
      <c r="Q186" s="8">
        <f t="shared" si="10"/>
        <v>3.4000000000000004</v>
      </c>
      <c r="R186" s="9">
        <f t="shared" si="11"/>
        <v>25.5</v>
      </c>
      <c r="S186" t="str">
        <f>IF(P186=Filmandvideo, "Film &amp; Video")</f>
        <v>Film &amp; Video</v>
      </c>
    </row>
    <row r="187" spans="1:19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3">
        <f t="shared" si="8"/>
        <v>42600.91133101852</v>
      </c>
      <c r="K187" s="5">
        <v>1468965139</v>
      </c>
      <c r="L187" s="13">
        <f t="shared" si="9"/>
        <v>42570.91133101852</v>
      </c>
      <c r="M187" t="b">
        <v>0</v>
      </c>
      <c r="N187">
        <v>10</v>
      </c>
      <c r="O187" t="b">
        <v>0</v>
      </c>
      <c r="P187" t="s">
        <v>8268</v>
      </c>
      <c r="Q187" s="8">
        <f t="shared" si="10"/>
        <v>5.5</v>
      </c>
      <c r="R187" s="9">
        <f t="shared" si="11"/>
        <v>220</v>
      </c>
      <c r="S187" t="str">
        <f>IF(P187=Filmandvideo, "Film &amp; Video")</f>
        <v>Film &amp; Video</v>
      </c>
    </row>
    <row r="188" spans="1:19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3">
        <f t="shared" si="8"/>
        <v>42797.833333333328</v>
      </c>
      <c r="K188" s="5">
        <v>1485977434</v>
      </c>
      <c r="L188" s="13">
        <f t="shared" si="9"/>
        <v>42767.812893518523</v>
      </c>
      <c r="M188" t="b">
        <v>0</v>
      </c>
      <c r="N188">
        <v>0</v>
      </c>
      <c r="O188" t="b">
        <v>0</v>
      </c>
      <c r="P188" t="s">
        <v>8268</v>
      </c>
      <c r="Q188" s="8">
        <f t="shared" si="10"/>
        <v>0</v>
      </c>
      <c r="R188" s="9" t="e">
        <f t="shared" si="11"/>
        <v>#DIV/0!</v>
      </c>
      <c r="S188" t="str">
        <f>IF(P188=Filmandvideo, "Film &amp; Video")</f>
        <v>Film &amp; Video</v>
      </c>
    </row>
    <row r="189" spans="1:19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3">
        <f t="shared" si="8"/>
        <v>42206.290972222225</v>
      </c>
      <c r="K189" s="5">
        <v>1435383457</v>
      </c>
      <c r="L189" s="13">
        <f t="shared" si="9"/>
        <v>42182.234456018516</v>
      </c>
      <c r="M189" t="b">
        <v>0</v>
      </c>
      <c r="N189">
        <v>5</v>
      </c>
      <c r="O189" t="b">
        <v>0</v>
      </c>
      <c r="P189" t="s">
        <v>8268</v>
      </c>
      <c r="Q189" s="8">
        <f t="shared" si="10"/>
        <v>16</v>
      </c>
      <c r="R189" s="9">
        <f t="shared" si="11"/>
        <v>160</v>
      </c>
      <c r="S189" t="str">
        <f>IF(P189=Filmandvideo, "Film &amp; Video")</f>
        <v>Film &amp; Video</v>
      </c>
    </row>
    <row r="190" spans="1:19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3">
        <f t="shared" si="8"/>
        <v>41887.18304398148</v>
      </c>
      <c r="K190" s="5">
        <v>1407299015</v>
      </c>
      <c r="L190" s="13">
        <f t="shared" si="9"/>
        <v>41857.18304398148</v>
      </c>
      <c r="M190" t="b">
        <v>0</v>
      </c>
      <c r="N190">
        <v>0</v>
      </c>
      <c r="O190" t="b">
        <v>0</v>
      </c>
      <c r="P190" t="s">
        <v>8268</v>
      </c>
      <c r="Q190" s="8">
        <f t="shared" si="10"/>
        <v>0</v>
      </c>
      <c r="R190" s="9" t="e">
        <f t="shared" si="11"/>
        <v>#DIV/0!</v>
      </c>
      <c r="S190" t="str">
        <f>IF(P190=Filmandvideo, "Film &amp; Video")</f>
        <v>Film &amp; Video</v>
      </c>
    </row>
    <row r="191" spans="1:19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3">
        <f t="shared" si="8"/>
        <v>42616.690706018519</v>
      </c>
      <c r="K191" s="5">
        <v>1467736477</v>
      </c>
      <c r="L191" s="13">
        <f t="shared" si="9"/>
        <v>42556.690706018519</v>
      </c>
      <c r="M191" t="b">
        <v>0</v>
      </c>
      <c r="N191">
        <v>5</v>
      </c>
      <c r="O191" t="b">
        <v>0</v>
      </c>
      <c r="P191" t="s">
        <v>8268</v>
      </c>
      <c r="Q191" s="8">
        <f t="shared" si="10"/>
        <v>6.8999999999999992E-2</v>
      </c>
      <c r="R191" s="9">
        <f t="shared" si="11"/>
        <v>69</v>
      </c>
      <c r="S191" t="str">
        <f>IF(P191=Filmandvideo, "Film &amp; Video")</f>
        <v>Film &amp; Video</v>
      </c>
    </row>
    <row r="192" spans="1:19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3">
        <f t="shared" si="8"/>
        <v>42537.650995370372</v>
      </c>
      <c r="K192" s="5">
        <v>1465227446</v>
      </c>
      <c r="L192" s="13">
        <f t="shared" si="9"/>
        <v>42527.650995370372</v>
      </c>
      <c r="M192" t="b">
        <v>0</v>
      </c>
      <c r="N192">
        <v>1</v>
      </c>
      <c r="O192" t="b">
        <v>0</v>
      </c>
      <c r="P192" t="s">
        <v>8268</v>
      </c>
      <c r="Q192" s="8">
        <f t="shared" si="10"/>
        <v>0.41666666666666669</v>
      </c>
      <c r="R192" s="9">
        <f t="shared" si="11"/>
        <v>50</v>
      </c>
      <c r="S192" t="str">
        <f>IF(P192=Filmandvideo, "Film &amp; Video")</f>
        <v>Film &amp; Video</v>
      </c>
    </row>
    <row r="193" spans="1:19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3">
        <f t="shared" si="8"/>
        <v>42279.441412037035</v>
      </c>
      <c r="K193" s="5">
        <v>1440326138</v>
      </c>
      <c r="L193" s="13">
        <f t="shared" si="9"/>
        <v>42239.441412037035</v>
      </c>
      <c r="M193" t="b">
        <v>0</v>
      </c>
      <c r="N193">
        <v>3</v>
      </c>
      <c r="O193" t="b">
        <v>0</v>
      </c>
      <c r="P193" t="s">
        <v>8268</v>
      </c>
      <c r="Q193" s="8">
        <f t="shared" si="10"/>
        <v>5</v>
      </c>
      <c r="R193" s="9">
        <f t="shared" si="11"/>
        <v>83.333333333333329</v>
      </c>
      <c r="S193" t="str">
        <f>IF(P193=Filmandvideo, "Film &amp; Video")</f>
        <v>Film &amp; Video</v>
      </c>
    </row>
    <row r="194" spans="1:19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3">
        <f t="shared" si="8"/>
        <v>41929.792037037041</v>
      </c>
      <c r="K194" s="5">
        <v>1410980432</v>
      </c>
      <c r="L194" s="13">
        <f t="shared" si="9"/>
        <v>41899.792037037041</v>
      </c>
      <c r="M194" t="b">
        <v>0</v>
      </c>
      <c r="N194">
        <v>3</v>
      </c>
      <c r="O194" t="b">
        <v>0</v>
      </c>
      <c r="P194" t="s">
        <v>8268</v>
      </c>
      <c r="Q194" s="8">
        <f t="shared" si="10"/>
        <v>1.6999999999999999E-3</v>
      </c>
      <c r="R194" s="9">
        <f t="shared" si="11"/>
        <v>5.666666666666667</v>
      </c>
      <c r="S194" t="str">
        <f>IF(P194=Filmandvideo, "Film &amp; Video")</f>
        <v>Film &amp; Video</v>
      </c>
    </row>
    <row r="195" spans="1:19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3">
        <f t="shared" ref="J195:J258" si="12">(((I195/60)/60)/24)+DATE(1970,1,1)</f>
        <v>41971.976458333331</v>
      </c>
      <c r="K195" s="5">
        <v>1412029566</v>
      </c>
      <c r="L195" s="13">
        <f t="shared" ref="L195:L258" si="13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8">
        <f t="shared" ref="Q195:Q258" si="14">E195/D195*100</f>
        <v>0</v>
      </c>
      <c r="R195" s="9" t="e">
        <f t="shared" ref="R195:R258" si="15">E195/N195</f>
        <v>#DIV/0!</v>
      </c>
      <c r="S195" t="str">
        <f>IF(P195=Filmandvideo, "Film &amp; Video")</f>
        <v>Film &amp; Video</v>
      </c>
    </row>
    <row r="196" spans="1:19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3">
        <f t="shared" si="12"/>
        <v>42435.996886574074</v>
      </c>
      <c r="K196" s="5">
        <v>1452124531</v>
      </c>
      <c r="L196" s="13">
        <f t="shared" si="13"/>
        <v>42375.996886574074</v>
      </c>
      <c r="M196" t="b">
        <v>0</v>
      </c>
      <c r="N196">
        <v>3</v>
      </c>
      <c r="O196" t="b">
        <v>0</v>
      </c>
      <c r="P196" t="s">
        <v>8268</v>
      </c>
      <c r="Q196" s="8">
        <f t="shared" si="14"/>
        <v>0.12</v>
      </c>
      <c r="R196" s="9">
        <f t="shared" si="15"/>
        <v>1</v>
      </c>
      <c r="S196" t="str">
        <f>IF(P196=Filmandvideo, "Film &amp; Video")</f>
        <v>Film &amp; Video</v>
      </c>
    </row>
    <row r="197" spans="1:19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3">
        <f t="shared" si="12"/>
        <v>42195.67050925926</v>
      </c>
      <c r="K197" s="5">
        <v>1431360332</v>
      </c>
      <c r="L197" s="13">
        <f t="shared" si="13"/>
        <v>42135.67050925926</v>
      </c>
      <c r="M197" t="b">
        <v>0</v>
      </c>
      <c r="N197">
        <v>0</v>
      </c>
      <c r="O197" t="b">
        <v>0</v>
      </c>
      <c r="P197" t="s">
        <v>8268</v>
      </c>
      <c r="Q197" s="8">
        <f t="shared" si="14"/>
        <v>0</v>
      </c>
      <c r="R197" s="9" t="e">
        <f t="shared" si="15"/>
        <v>#DIV/0!</v>
      </c>
      <c r="S197" t="str">
        <f>IF(P197=Filmandvideo, "Film &amp; Video")</f>
        <v>Film &amp; Video</v>
      </c>
    </row>
    <row r="198" spans="1:19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3">
        <f t="shared" si="12"/>
        <v>42287.875</v>
      </c>
      <c r="K198" s="5">
        <v>1442062898</v>
      </c>
      <c r="L198" s="13">
        <f t="shared" si="13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8">
        <f t="shared" si="14"/>
        <v>41.857142857142861</v>
      </c>
      <c r="R198" s="9">
        <f t="shared" si="15"/>
        <v>77.10526315789474</v>
      </c>
      <c r="S198" t="str">
        <f>IF(P198=Filmandvideo, "Film &amp; Video")</f>
        <v>Film &amp; Video</v>
      </c>
    </row>
    <row r="199" spans="1:19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3">
        <f t="shared" si="12"/>
        <v>42783.875</v>
      </c>
      <c r="K199" s="5">
        <v>1483734100</v>
      </c>
      <c r="L199" s="13">
        <f t="shared" si="13"/>
        <v>42741.848379629635</v>
      </c>
      <c r="M199" t="b">
        <v>0</v>
      </c>
      <c r="N199">
        <v>8</v>
      </c>
      <c r="O199" t="b">
        <v>0</v>
      </c>
      <c r="P199" t="s">
        <v>8268</v>
      </c>
      <c r="Q199" s="8">
        <f t="shared" si="14"/>
        <v>10.48</v>
      </c>
      <c r="R199" s="9">
        <f t="shared" si="15"/>
        <v>32.75</v>
      </c>
      <c r="S199" t="str">
        <f>IF(P199=Filmandvideo, "Film &amp; Video")</f>
        <v>Film &amp; Video</v>
      </c>
    </row>
    <row r="200" spans="1:19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3">
        <f t="shared" si="12"/>
        <v>41917.383356481485</v>
      </c>
      <c r="K200" s="5">
        <v>1409908322</v>
      </c>
      <c r="L200" s="13">
        <f t="shared" si="13"/>
        <v>41887.383356481485</v>
      </c>
      <c r="M200" t="b">
        <v>0</v>
      </c>
      <c r="N200">
        <v>6</v>
      </c>
      <c r="O200" t="b">
        <v>0</v>
      </c>
      <c r="P200" t="s">
        <v>8268</v>
      </c>
      <c r="Q200" s="8">
        <f t="shared" si="14"/>
        <v>1.1159999999999999</v>
      </c>
      <c r="R200" s="9">
        <f t="shared" si="15"/>
        <v>46.5</v>
      </c>
      <c r="S200" t="str">
        <f>IF(P200=Filmandvideo, "Film &amp; Video")</f>
        <v>Film &amp; Video</v>
      </c>
    </row>
    <row r="201" spans="1:19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3">
        <f t="shared" si="12"/>
        <v>42614.123865740738</v>
      </c>
      <c r="K201" s="5">
        <v>1470106702</v>
      </c>
      <c r="L201" s="13">
        <f t="shared" si="13"/>
        <v>42584.123865740738</v>
      </c>
      <c r="M201" t="b">
        <v>0</v>
      </c>
      <c r="N201">
        <v>0</v>
      </c>
      <c r="O201" t="b">
        <v>0</v>
      </c>
      <c r="P201" t="s">
        <v>8268</v>
      </c>
      <c r="Q201" s="8">
        <f t="shared" si="14"/>
        <v>0</v>
      </c>
      <c r="R201" s="9" t="e">
        <f t="shared" si="15"/>
        <v>#DIV/0!</v>
      </c>
      <c r="S201" t="str">
        <f>IF(P201=Filmandvideo, "Film &amp; Video")</f>
        <v>Film &amp; Video</v>
      </c>
    </row>
    <row r="202" spans="1:19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3">
        <f t="shared" si="12"/>
        <v>41897.083368055559</v>
      </c>
      <c r="K202" s="5">
        <v>1408154403</v>
      </c>
      <c r="L202" s="13">
        <f t="shared" si="13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8">
        <f t="shared" si="14"/>
        <v>26.192500000000003</v>
      </c>
      <c r="R202" s="9">
        <f t="shared" si="15"/>
        <v>87.308333333333337</v>
      </c>
      <c r="S202" t="str">
        <f>IF(P202=Filmandvideo, "Film &amp; Video")</f>
        <v>Film &amp; Video</v>
      </c>
    </row>
    <row r="203" spans="1:19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3">
        <f t="shared" si="12"/>
        <v>42043.818622685183</v>
      </c>
      <c r="K203" s="5">
        <v>1421696329</v>
      </c>
      <c r="L203" s="13">
        <f t="shared" si="13"/>
        <v>42023.818622685183</v>
      </c>
      <c r="M203" t="b">
        <v>0</v>
      </c>
      <c r="N203">
        <v>7</v>
      </c>
      <c r="O203" t="b">
        <v>0</v>
      </c>
      <c r="P203" t="s">
        <v>8268</v>
      </c>
      <c r="Q203" s="8">
        <f t="shared" si="14"/>
        <v>58.461538461538467</v>
      </c>
      <c r="R203" s="9">
        <f t="shared" si="15"/>
        <v>54.285714285714285</v>
      </c>
      <c r="S203" t="str">
        <f>IF(P203=Filmandvideo, "Film &amp; Video")</f>
        <v>Film &amp; Video</v>
      </c>
    </row>
    <row r="204" spans="1:19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3">
        <f t="shared" si="12"/>
        <v>42285.874305555553</v>
      </c>
      <c r="K204" s="5">
        <v>1441750564</v>
      </c>
      <c r="L204" s="13">
        <f t="shared" si="13"/>
        <v>42255.927824074075</v>
      </c>
      <c r="M204" t="b">
        <v>0</v>
      </c>
      <c r="N204">
        <v>0</v>
      </c>
      <c r="O204" t="b">
        <v>0</v>
      </c>
      <c r="P204" t="s">
        <v>8268</v>
      </c>
      <c r="Q204" s="8">
        <f t="shared" si="14"/>
        <v>0</v>
      </c>
      <c r="R204" s="9" t="e">
        <f t="shared" si="15"/>
        <v>#DIV/0!</v>
      </c>
      <c r="S204" t="str">
        <f>IF(P204=Filmandvideo, "Film &amp; Video")</f>
        <v>Film &amp; Video</v>
      </c>
    </row>
    <row r="205" spans="1:19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3">
        <f t="shared" si="12"/>
        <v>42033.847962962958</v>
      </c>
      <c r="K205" s="5">
        <v>1417378864</v>
      </c>
      <c r="L205" s="13">
        <f t="shared" si="13"/>
        <v>41973.847962962958</v>
      </c>
      <c r="M205" t="b">
        <v>0</v>
      </c>
      <c r="N205">
        <v>8</v>
      </c>
      <c r="O205" t="b">
        <v>0</v>
      </c>
      <c r="P205" t="s">
        <v>8268</v>
      </c>
      <c r="Q205" s="8">
        <f t="shared" si="14"/>
        <v>29.84</v>
      </c>
      <c r="R205" s="9">
        <f t="shared" si="15"/>
        <v>93.25</v>
      </c>
      <c r="S205" t="str">
        <f>IF(P205=Filmandvideo, "Film &amp; Video")</f>
        <v>Film &amp; Video</v>
      </c>
    </row>
    <row r="206" spans="1:19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3">
        <f t="shared" si="12"/>
        <v>42586.583368055552</v>
      </c>
      <c r="K206" s="5">
        <v>1467727203</v>
      </c>
      <c r="L206" s="13">
        <f t="shared" si="13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8">
        <f t="shared" si="14"/>
        <v>50.721666666666664</v>
      </c>
      <c r="R206" s="9">
        <f t="shared" si="15"/>
        <v>117.68368136117556</v>
      </c>
      <c r="S206" t="str">
        <f>IF(P206=Filmandvideo, "Film &amp; Video")</f>
        <v>Film &amp; Video</v>
      </c>
    </row>
    <row r="207" spans="1:19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3">
        <f t="shared" si="12"/>
        <v>42283.632199074069</v>
      </c>
      <c r="K207" s="5">
        <v>1441120222</v>
      </c>
      <c r="L207" s="13">
        <f t="shared" si="13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8">
        <f t="shared" si="14"/>
        <v>16.25</v>
      </c>
      <c r="R207" s="9">
        <f t="shared" si="15"/>
        <v>76.470588235294116</v>
      </c>
      <c r="S207" t="str">
        <f>IF(P207=Filmandvideo, "Film &amp; Video")</f>
        <v>Film &amp; Video</v>
      </c>
    </row>
    <row r="208" spans="1:19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3">
        <f t="shared" si="12"/>
        <v>42588.004432870366</v>
      </c>
      <c r="K208" s="5">
        <v>1468627583</v>
      </c>
      <c r="L208" s="13">
        <f t="shared" si="13"/>
        <v>42567.004432870366</v>
      </c>
      <c r="M208" t="b">
        <v>0</v>
      </c>
      <c r="N208">
        <v>0</v>
      </c>
      <c r="O208" t="b">
        <v>0</v>
      </c>
      <c r="P208" t="s">
        <v>8268</v>
      </c>
      <c r="Q208" s="8">
        <f t="shared" si="14"/>
        <v>0</v>
      </c>
      <c r="R208" s="9" t="e">
        <f t="shared" si="15"/>
        <v>#DIV/0!</v>
      </c>
      <c r="S208" t="str">
        <f>IF(P208=Filmandvideo, "Film &amp; Video")</f>
        <v>Film &amp; Video</v>
      </c>
    </row>
    <row r="209" spans="1:19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3">
        <f t="shared" si="12"/>
        <v>42008.197199074071</v>
      </c>
      <c r="K209" s="5">
        <v>1417754638</v>
      </c>
      <c r="L209" s="13">
        <f t="shared" si="13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8">
        <f t="shared" si="14"/>
        <v>15.214285714285714</v>
      </c>
      <c r="R209" s="9">
        <f t="shared" si="15"/>
        <v>163.84615384615384</v>
      </c>
      <c r="S209" t="str">
        <f>IF(P209=Filmandvideo, "Film &amp; Video")</f>
        <v>Film &amp; Video</v>
      </c>
    </row>
    <row r="210" spans="1:19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3">
        <f t="shared" si="12"/>
        <v>41989.369988425926</v>
      </c>
      <c r="K210" s="5">
        <v>1416127967</v>
      </c>
      <c r="L210" s="13">
        <f t="shared" si="13"/>
        <v>41959.369988425926</v>
      </c>
      <c r="M210" t="b">
        <v>0</v>
      </c>
      <c r="N210">
        <v>0</v>
      </c>
      <c r="O210" t="b">
        <v>0</v>
      </c>
      <c r="P210" t="s">
        <v>8268</v>
      </c>
      <c r="Q210" s="8">
        <f t="shared" si="14"/>
        <v>0</v>
      </c>
      <c r="R210" s="9" t="e">
        <f t="shared" si="15"/>
        <v>#DIV/0!</v>
      </c>
      <c r="S210" t="str">
        <f>IF(P210=Filmandvideo, "Film &amp; Video")</f>
        <v>Film &amp; Video</v>
      </c>
    </row>
    <row r="211" spans="1:19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3">
        <f t="shared" si="12"/>
        <v>42195.922858796301</v>
      </c>
      <c r="K211" s="5">
        <v>1433974135</v>
      </c>
      <c r="L211" s="13">
        <f t="shared" si="13"/>
        <v>42165.922858796301</v>
      </c>
      <c r="M211" t="b">
        <v>0</v>
      </c>
      <c r="N211">
        <v>0</v>
      </c>
      <c r="O211" t="b">
        <v>0</v>
      </c>
      <c r="P211" t="s">
        <v>8268</v>
      </c>
      <c r="Q211" s="8">
        <f t="shared" si="14"/>
        <v>0</v>
      </c>
      <c r="R211" s="9" t="e">
        <f t="shared" si="15"/>
        <v>#DIV/0!</v>
      </c>
      <c r="S211" t="str">
        <f>IF(P211=Filmandvideo, "Film &amp; Video")</f>
        <v>Film &amp; Video</v>
      </c>
    </row>
    <row r="212" spans="1:19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3">
        <f t="shared" si="12"/>
        <v>42278.208333333328</v>
      </c>
      <c r="K212" s="5">
        <v>1441157592</v>
      </c>
      <c r="L212" s="13">
        <f t="shared" si="13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8">
        <f t="shared" si="14"/>
        <v>25.25</v>
      </c>
      <c r="R212" s="9">
        <f t="shared" si="15"/>
        <v>91.818181818181813</v>
      </c>
      <c r="S212" t="str">
        <f>IF(P212=Filmandvideo, "Film &amp; Video")</f>
        <v>Film &amp; Video</v>
      </c>
    </row>
    <row r="213" spans="1:19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3">
        <f t="shared" si="12"/>
        <v>42266.159918981488</v>
      </c>
      <c r="K213" s="5">
        <v>1440042617</v>
      </c>
      <c r="L213" s="13">
        <f t="shared" si="13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8">
        <f t="shared" si="14"/>
        <v>44.6</v>
      </c>
      <c r="R213" s="9">
        <f t="shared" si="15"/>
        <v>185.83333333333334</v>
      </c>
      <c r="S213" t="str">
        <f>IF(P213=Filmandvideo, "Film &amp; Video")</f>
        <v>Film &amp; Video</v>
      </c>
    </row>
    <row r="214" spans="1:19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3">
        <f t="shared" si="12"/>
        <v>42476.839351851857</v>
      </c>
      <c r="K214" s="5">
        <v>1455656920</v>
      </c>
      <c r="L214" s="13">
        <f t="shared" si="13"/>
        <v>42416.881018518514</v>
      </c>
      <c r="M214" t="b">
        <v>0</v>
      </c>
      <c r="N214">
        <v>1</v>
      </c>
      <c r="O214" t="b">
        <v>0</v>
      </c>
      <c r="P214" t="s">
        <v>8268</v>
      </c>
      <c r="Q214" s="8">
        <f t="shared" si="14"/>
        <v>1.5873015873015872E-2</v>
      </c>
      <c r="R214" s="9">
        <f t="shared" si="15"/>
        <v>1</v>
      </c>
      <c r="S214" t="str">
        <f>IF(P214=Filmandvideo, "Film &amp; Video")</f>
        <v>Film &amp; Video</v>
      </c>
    </row>
    <row r="215" spans="1:19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3">
        <f t="shared" si="12"/>
        <v>42232.587974537033</v>
      </c>
      <c r="K215" s="5">
        <v>1437142547</v>
      </c>
      <c r="L215" s="13">
        <f t="shared" si="13"/>
        <v>42202.594293981485</v>
      </c>
      <c r="M215" t="b">
        <v>0</v>
      </c>
      <c r="N215">
        <v>1</v>
      </c>
      <c r="O215" t="b">
        <v>0</v>
      </c>
      <c r="P215" t="s">
        <v>8268</v>
      </c>
      <c r="Q215" s="8">
        <f t="shared" si="14"/>
        <v>0.04</v>
      </c>
      <c r="R215" s="9">
        <f t="shared" si="15"/>
        <v>20</v>
      </c>
      <c r="S215" t="str">
        <f>IF(P215=Filmandvideo, "Film &amp; Video")</f>
        <v>Film &amp; Video</v>
      </c>
    </row>
    <row r="216" spans="1:19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3">
        <f t="shared" si="12"/>
        <v>42069.64061342593</v>
      </c>
      <c r="K216" s="5">
        <v>1420471349</v>
      </c>
      <c r="L216" s="13">
        <f t="shared" si="13"/>
        <v>42009.64061342593</v>
      </c>
      <c r="M216" t="b">
        <v>0</v>
      </c>
      <c r="N216">
        <v>1</v>
      </c>
      <c r="O216" t="b">
        <v>0</v>
      </c>
      <c r="P216" t="s">
        <v>8268</v>
      </c>
      <c r="Q216" s="8">
        <f t="shared" si="14"/>
        <v>8.0000000000000002E-3</v>
      </c>
      <c r="R216" s="9">
        <f t="shared" si="15"/>
        <v>1</v>
      </c>
      <c r="S216" t="str">
        <f>IF(P216=Filmandvideo, "Film &amp; Video")</f>
        <v>Film &amp; Video</v>
      </c>
    </row>
    <row r="217" spans="1:19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3">
        <f t="shared" si="12"/>
        <v>42417.999305555553</v>
      </c>
      <c r="K217" s="5">
        <v>1452058282</v>
      </c>
      <c r="L217" s="13">
        <f t="shared" si="13"/>
        <v>42375.230115740742</v>
      </c>
      <c r="M217" t="b">
        <v>0</v>
      </c>
      <c r="N217">
        <v>1</v>
      </c>
      <c r="O217" t="b">
        <v>0</v>
      </c>
      <c r="P217" t="s">
        <v>8268</v>
      </c>
      <c r="Q217" s="8">
        <f t="shared" si="14"/>
        <v>0.22727272727272727</v>
      </c>
      <c r="R217" s="9">
        <f t="shared" si="15"/>
        <v>10</v>
      </c>
      <c r="S217" t="str">
        <f>IF(P217=Filmandvideo, "Film &amp; Video")</f>
        <v>Film &amp; Video</v>
      </c>
    </row>
    <row r="218" spans="1:19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3">
        <f t="shared" si="12"/>
        <v>42116.917094907403</v>
      </c>
      <c r="K218" s="5">
        <v>1425423637</v>
      </c>
      <c r="L218" s="13">
        <f t="shared" si="13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8">
        <f t="shared" si="14"/>
        <v>55.698440000000005</v>
      </c>
      <c r="R218" s="9">
        <f t="shared" si="15"/>
        <v>331.53833333333336</v>
      </c>
      <c r="S218" t="str">
        <f>IF(P218=Filmandvideo, "Film &amp; Video")</f>
        <v>Film &amp; Video</v>
      </c>
    </row>
    <row r="219" spans="1:19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3">
        <f t="shared" si="12"/>
        <v>42001.64061342593</v>
      </c>
      <c r="K219" s="5">
        <v>1417101749</v>
      </c>
      <c r="L219" s="13">
        <f t="shared" si="13"/>
        <v>41970.64061342593</v>
      </c>
      <c r="M219" t="b">
        <v>0</v>
      </c>
      <c r="N219">
        <v>38</v>
      </c>
      <c r="O219" t="b">
        <v>0</v>
      </c>
      <c r="P219" t="s">
        <v>8268</v>
      </c>
      <c r="Q219" s="8">
        <f t="shared" si="14"/>
        <v>11.943</v>
      </c>
      <c r="R219" s="9">
        <f t="shared" si="15"/>
        <v>314.28947368421052</v>
      </c>
      <c r="S219" t="str">
        <f>IF(P219=Filmandvideo, "Film &amp; Video")</f>
        <v>Film &amp; Video</v>
      </c>
    </row>
    <row r="220" spans="1:19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3">
        <f t="shared" si="12"/>
        <v>42139.628344907411</v>
      </c>
      <c r="K220" s="5">
        <v>1426518289</v>
      </c>
      <c r="L220" s="13">
        <f t="shared" si="13"/>
        <v>42079.628344907411</v>
      </c>
      <c r="M220" t="b">
        <v>0</v>
      </c>
      <c r="N220">
        <v>1</v>
      </c>
      <c r="O220" t="b">
        <v>0</v>
      </c>
      <c r="P220" t="s">
        <v>8268</v>
      </c>
      <c r="Q220" s="8">
        <f t="shared" si="14"/>
        <v>2</v>
      </c>
      <c r="R220" s="9">
        <f t="shared" si="15"/>
        <v>100</v>
      </c>
      <c r="S220" t="str">
        <f>IF(P220=Filmandvideo, "Film &amp; Video")</f>
        <v>Film &amp; Video</v>
      </c>
    </row>
    <row r="221" spans="1:19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3">
        <f t="shared" si="12"/>
        <v>42461.290972222225</v>
      </c>
      <c r="K221" s="5">
        <v>1456732225</v>
      </c>
      <c r="L221" s="13">
        <f t="shared" si="13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8">
        <f t="shared" si="14"/>
        <v>17.630000000000003</v>
      </c>
      <c r="R221" s="9">
        <f t="shared" si="15"/>
        <v>115.98684210526316</v>
      </c>
      <c r="S221" t="str">
        <f>IF(P221=Filmandvideo, "Film &amp; Video")</f>
        <v>Film &amp; Video</v>
      </c>
    </row>
    <row r="222" spans="1:19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3">
        <f t="shared" si="12"/>
        <v>42236.837499999994</v>
      </c>
      <c r="K222" s="5">
        <v>1436542030</v>
      </c>
      <c r="L222" s="13">
        <f t="shared" si="13"/>
        <v>42195.643865740742</v>
      </c>
      <c r="M222" t="b">
        <v>0</v>
      </c>
      <c r="N222">
        <v>3</v>
      </c>
      <c r="O222" t="b">
        <v>0</v>
      </c>
      <c r="P222" t="s">
        <v>8268</v>
      </c>
      <c r="Q222" s="8">
        <f t="shared" si="14"/>
        <v>0.72</v>
      </c>
      <c r="R222" s="9">
        <f t="shared" si="15"/>
        <v>120</v>
      </c>
      <c r="S222" t="str">
        <f>IF(P222=Filmandvideo, "Film &amp; Video")</f>
        <v>Film &amp; Video</v>
      </c>
    </row>
    <row r="223" spans="1:19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3">
        <f t="shared" si="12"/>
        <v>42091.79587962963</v>
      </c>
      <c r="K223" s="5">
        <v>1422389164</v>
      </c>
      <c r="L223" s="13">
        <f t="shared" si="13"/>
        <v>42031.837546296301</v>
      </c>
      <c r="M223" t="b">
        <v>0</v>
      </c>
      <c r="N223">
        <v>0</v>
      </c>
      <c r="O223" t="b">
        <v>0</v>
      </c>
      <c r="P223" t="s">
        <v>8268</v>
      </c>
      <c r="Q223" s="8">
        <f t="shared" si="14"/>
        <v>0</v>
      </c>
      <c r="R223" s="9" t="e">
        <f t="shared" si="15"/>
        <v>#DIV/0!</v>
      </c>
      <c r="S223" t="str">
        <f>IF(P223=Filmandvideo, "Film &amp; Video")</f>
        <v>Film &amp; Video</v>
      </c>
    </row>
    <row r="224" spans="1:19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3">
        <f t="shared" si="12"/>
        <v>42090.110416666663</v>
      </c>
      <c r="K224" s="5">
        <v>1422383318</v>
      </c>
      <c r="L224" s="13">
        <f t="shared" si="13"/>
        <v>42031.769884259258</v>
      </c>
      <c r="M224" t="b">
        <v>0</v>
      </c>
      <c r="N224">
        <v>2</v>
      </c>
      <c r="O224" t="b">
        <v>0</v>
      </c>
      <c r="P224" t="s">
        <v>8268</v>
      </c>
      <c r="Q224" s="8">
        <f t="shared" si="14"/>
        <v>13</v>
      </c>
      <c r="R224" s="9">
        <f t="shared" si="15"/>
        <v>65</v>
      </c>
      <c r="S224" t="str">
        <f>IF(P224=Filmandvideo, "Film &amp; Video")</f>
        <v>Film &amp; Video</v>
      </c>
    </row>
    <row r="225" spans="1:19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3">
        <f t="shared" si="12"/>
        <v>42512.045138888891</v>
      </c>
      <c r="K225" s="5">
        <v>1461287350</v>
      </c>
      <c r="L225" s="13">
        <f t="shared" si="13"/>
        <v>42482.048032407409</v>
      </c>
      <c r="M225" t="b">
        <v>0</v>
      </c>
      <c r="N225">
        <v>0</v>
      </c>
      <c r="O225" t="b">
        <v>0</v>
      </c>
      <c r="P225" t="s">
        <v>8268</v>
      </c>
      <c r="Q225" s="8">
        <f t="shared" si="14"/>
        <v>0</v>
      </c>
      <c r="R225" s="9" t="e">
        <f t="shared" si="15"/>
        <v>#DIV/0!</v>
      </c>
      <c r="S225" t="str">
        <f>IF(P225=Filmandvideo, "Film &amp; Video")</f>
        <v>Film &amp; Video</v>
      </c>
    </row>
    <row r="226" spans="1:19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3">
        <f t="shared" si="12"/>
        <v>42195.235254629632</v>
      </c>
      <c r="K226" s="5">
        <v>1431322726</v>
      </c>
      <c r="L226" s="13">
        <f t="shared" si="13"/>
        <v>42135.235254629632</v>
      </c>
      <c r="M226" t="b">
        <v>0</v>
      </c>
      <c r="N226">
        <v>0</v>
      </c>
      <c r="O226" t="b">
        <v>0</v>
      </c>
      <c r="P226" t="s">
        <v>8268</v>
      </c>
      <c r="Q226" s="8">
        <f t="shared" si="14"/>
        <v>0</v>
      </c>
      <c r="R226" s="9" t="e">
        <f t="shared" si="15"/>
        <v>#DIV/0!</v>
      </c>
      <c r="S226" t="str">
        <f>IF(P226=Filmandvideo, "Film &amp; Video")</f>
        <v>Film &amp; Video</v>
      </c>
    </row>
    <row r="227" spans="1:19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3">
        <f t="shared" si="12"/>
        <v>42468.919606481482</v>
      </c>
      <c r="K227" s="5">
        <v>1457564654</v>
      </c>
      <c r="L227" s="13">
        <f t="shared" si="13"/>
        <v>42438.961273148147</v>
      </c>
      <c r="M227" t="b">
        <v>0</v>
      </c>
      <c r="N227">
        <v>0</v>
      </c>
      <c r="O227" t="b">
        <v>0</v>
      </c>
      <c r="P227" t="s">
        <v>8268</v>
      </c>
      <c r="Q227" s="8">
        <f t="shared" si="14"/>
        <v>0</v>
      </c>
      <c r="R227" s="9" t="e">
        <f t="shared" si="15"/>
        <v>#DIV/0!</v>
      </c>
      <c r="S227" t="str">
        <f>IF(P227=Filmandvideo, "Film &amp; Video")</f>
        <v>Film &amp; Video</v>
      </c>
    </row>
    <row r="228" spans="1:19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3">
        <f t="shared" si="12"/>
        <v>42155.395138888889</v>
      </c>
      <c r="K228" s="5">
        <v>1428854344</v>
      </c>
      <c r="L228" s="13">
        <f t="shared" si="13"/>
        <v>42106.666018518517</v>
      </c>
      <c r="M228" t="b">
        <v>0</v>
      </c>
      <c r="N228">
        <v>2</v>
      </c>
      <c r="O228" t="b">
        <v>0</v>
      </c>
      <c r="P228" t="s">
        <v>8268</v>
      </c>
      <c r="Q228" s="8">
        <f t="shared" si="14"/>
        <v>0.86206896551724133</v>
      </c>
      <c r="R228" s="9">
        <f t="shared" si="15"/>
        <v>125</v>
      </c>
      <c r="S228" t="str">
        <f>IF(P228=Filmandvideo, "Film &amp; Video")</f>
        <v>Film &amp; Video</v>
      </c>
    </row>
    <row r="229" spans="1:19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3">
        <f t="shared" si="12"/>
        <v>42194.893993055557</v>
      </c>
      <c r="K229" s="5">
        <v>1433885241</v>
      </c>
      <c r="L229" s="13">
        <f t="shared" si="13"/>
        <v>42164.893993055557</v>
      </c>
      <c r="M229" t="b">
        <v>0</v>
      </c>
      <c r="N229">
        <v>0</v>
      </c>
      <c r="O229" t="b">
        <v>0</v>
      </c>
      <c r="P229" t="s">
        <v>8268</v>
      </c>
      <c r="Q229" s="8">
        <f t="shared" si="14"/>
        <v>0</v>
      </c>
      <c r="R229" s="9" t="e">
        <f t="shared" si="15"/>
        <v>#DIV/0!</v>
      </c>
      <c r="S229" t="str">
        <f>IF(P229=Filmandvideo, "Film &amp; Video")</f>
        <v>Film &amp; Video</v>
      </c>
    </row>
    <row r="230" spans="1:19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3">
        <f t="shared" si="12"/>
        <v>42156.686400462961</v>
      </c>
      <c r="K230" s="5">
        <v>1427992105</v>
      </c>
      <c r="L230" s="13">
        <f t="shared" si="13"/>
        <v>42096.686400462961</v>
      </c>
      <c r="M230" t="b">
        <v>0</v>
      </c>
      <c r="N230">
        <v>0</v>
      </c>
      <c r="O230" t="b">
        <v>0</v>
      </c>
      <c r="P230" t="s">
        <v>8268</v>
      </c>
      <c r="Q230" s="8">
        <f t="shared" si="14"/>
        <v>0</v>
      </c>
      <c r="R230" s="9" t="e">
        <f t="shared" si="15"/>
        <v>#DIV/0!</v>
      </c>
      <c r="S230" t="str">
        <f>IF(P230=Filmandvideo, "Film &amp; Video")</f>
        <v>Film &amp; Video</v>
      </c>
    </row>
    <row r="231" spans="1:19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3">
        <f t="shared" si="12"/>
        <v>42413.933993055558</v>
      </c>
      <c r="K231" s="5">
        <v>1452810297</v>
      </c>
      <c r="L231" s="13">
        <f t="shared" si="13"/>
        <v>42383.933993055558</v>
      </c>
      <c r="M231" t="b">
        <v>0</v>
      </c>
      <c r="N231">
        <v>0</v>
      </c>
      <c r="O231" t="b">
        <v>0</v>
      </c>
      <c r="P231" t="s">
        <v>8268</v>
      </c>
      <c r="Q231" s="8">
        <f t="shared" si="14"/>
        <v>0</v>
      </c>
      <c r="R231" s="9" t="e">
        <f t="shared" si="15"/>
        <v>#DIV/0!</v>
      </c>
      <c r="S231" t="str">
        <f>IF(P231=Filmandvideo, "Film &amp; Video")</f>
        <v>Film &amp; Video</v>
      </c>
    </row>
    <row r="232" spans="1:19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3">
        <f t="shared" si="12"/>
        <v>42159.777210648142</v>
      </c>
      <c r="K232" s="5">
        <v>1430851151</v>
      </c>
      <c r="L232" s="13">
        <f t="shared" si="13"/>
        <v>42129.777210648142</v>
      </c>
      <c r="M232" t="b">
        <v>0</v>
      </c>
      <c r="N232">
        <v>2</v>
      </c>
      <c r="O232" t="b">
        <v>0</v>
      </c>
      <c r="P232" t="s">
        <v>8268</v>
      </c>
      <c r="Q232" s="8">
        <f t="shared" si="14"/>
        <v>0.4</v>
      </c>
      <c r="R232" s="9">
        <f t="shared" si="15"/>
        <v>30</v>
      </c>
      <c r="S232" t="str">
        <f>IF(P232=Filmandvideo, "Film &amp; Video")</f>
        <v>Film &amp; Video</v>
      </c>
    </row>
    <row r="233" spans="1:19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3">
        <f t="shared" si="12"/>
        <v>42371.958923611113</v>
      </c>
      <c r="K233" s="5">
        <v>1449183651</v>
      </c>
      <c r="L233" s="13">
        <f t="shared" si="13"/>
        <v>42341.958923611113</v>
      </c>
      <c r="M233" t="b">
        <v>0</v>
      </c>
      <c r="N233">
        <v>0</v>
      </c>
      <c r="O233" t="b">
        <v>0</v>
      </c>
      <c r="P233" t="s">
        <v>8268</v>
      </c>
      <c r="Q233" s="8">
        <f t="shared" si="14"/>
        <v>0</v>
      </c>
      <c r="R233" s="9" t="e">
        <f t="shared" si="15"/>
        <v>#DIV/0!</v>
      </c>
      <c r="S233" t="str">
        <f>IF(P233=Filmandvideo, "Film &amp; Video")</f>
        <v>Film &amp; Video</v>
      </c>
    </row>
    <row r="234" spans="1:19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3">
        <f t="shared" si="12"/>
        <v>42062.82576388889</v>
      </c>
      <c r="K234" s="5">
        <v>1422474546</v>
      </c>
      <c r="L234" s="13">
        <f t="shared" si="13"/>
        <v>42032.82576388889</v>
      </c>
      <c r="M234" t="b">
        <v>0</v>
      </c>
      <c r="N234">
        <v>7</v>
      </c>
      <c r="O234" t="b">
        <v>0</v>
      </c>
      <c r="P234" t="s">
        <v>8268</v>
      </c>
      <c r="Q234" s="8">
        <f t="shared" si="14"/>
        <v>2.75</v>
      </c>
      <c r="R234" s="9">
        <f t="shared" si="15"/>
        <v>15.714285714285714</v>
      </c>
      <c r="S234" t="str">
        <f>IF(P234=Filmandvideo, "Film &amp; Video")</f>
        <v>Film &amp; Video</v>
      </c>
    </row>
    <row r="235" spans="1:19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3">
        <f t="shared" si="12"/>
        <v>42642.911712962959</v>
      </c>
      <c r="K235" s="5">
        <v>1472593972</v>
      </c>
      <c r="L235" s="13">
        <f t="shared" si="13"/>
        <v>42612.911712962959</v>
      </c>
      <c r="M235" t="b">
        <v>0</v>
      </c>
      <c r="N235">
        <v>0</v>
      </c>
      <c r="O235" t="b">
        <v>0</v>
      </c>
      <c r="P235" t="s">
        <v>8268</v>
      </c>
      <c r="Q235" s="8">
        <f t="shared" si="14"/>
        <v>0</v>
      </c>
      <c r="R235" s="9" t="e">
        <f t="shared" si="15"/>
        <v>#DIV/0!</v>
      </c>
      <c r="S235" t="str">
        <f>IF(P235=Filmandvideo, "Film &amp; Video")</f>
        <v>Film &amp; Video</v>
      </c>
    </row>
    <row r="236" spans="1:19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3">
        <f t="shared" si="12"/>
        <v>42176.035405092596</v>
      </c>
      <c r="K236" s="5">
        <v>1431391859</v>
      </c>
      <c r="L236" s="13">
        <f t="shared" si="13"/>
        <v>42136.035405092596</v>
      </c>
      <c r="M236" t="b">
        <v>0</v>
      </c>
      <c r="N236">
        <v>5</v>
      </c>
      <c r="O236" t="b">
        <v>0</v>
      </c>
      <c r="P236" t="s">
        <v>8268</v>
      </c>
      <c r="Q236" s="8">
        <f t="shared" si="14"/>
        <v>40.1</v>
      </c>
      <c r="R236" s="9">
        <f t="shared" si="15"/>
        <v>80.2</v>
      </c>
      <c r="S236" t="str">
        <f>IF(P236=Filmandvideo, "Film &amp; Video")</f>
        <v>Film &amp; Video</v>
      </c>
    </row>
    <row r="237" spans="1:19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3">
        <f t="shared" si="12"/>
        <v>42194.908530092594</v>
      </c>
      <c r="K237" s="5">
        <v>1433886497</v>
      </c>
      <c r="L237" s="13">
        <f t="shared" si="13"/>
        <v>42164.908530092594</v>
      </c>
      <c r="M237" t="b">
        <v>0</v>
      </c>
      <c r="N237">
        <v>0</v>
      </c>
      <c r="O237" t="b">
        <v>0</v>
      </c>
      <c r="P237" t="s">
        <v>8268</v>
      </c>
      <c r="Q237" s="8">
        <f t="shared" si="14"/>
        <v>0</v>
      </c>
      <c r="R237" s="9" t="e">
        <f t="shared" si="15"/>
        <v>#DIV/0!</v>
      </c>
      <c r="S237" t="str">
        <f>IF(P237=Filmandvideo, "Film &amp; Video")</f>
        <v>Film &amp; Video</v>
      </c>
    </row>
    <row r="238" spans="1:19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3">
        <f t="shared" si="12"/>
        <v>42374</v>
      </c>
      <c r="K238" s="5">
        <v>1447380099</v>
      </c>
      <c r="L238" s="13">
        <f t="shared" si="13"/>
        <v>42321.08447916666</v>
      </c>
      <c r="M238" t="b">
        <v>0</v>
      </c>
      <c r="N238">
        <v>0</v>
      </c>
      <c r="O238" t="b">
        <v>0</v>
      </c>
      <c r="P238" t="s">
        <v>8268</v>
      </c>
      <c r="Q238" s="8">
        <f t="shared" si="14"/>
        <v>0</v>
      </c>
      <c r="R238" s="9" t="e">
        <f t="shared" si="15"/>
        <v>#DIV/0!</v>
      </c>
      <c r="S238" t="str">
        <f>IF(P238=Filmandvideo, "Film &amp; Video")</f>
        <v>Film &amp; Video</v>
      </c>
    </row>
    <row r="239" spans="1:19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3">
        <f t="shared" si="12"/>
        <v>42437.577187499999</v>
      </c>
      <c r="K239" s="5">
        <v>1452261069</v>
      </c>
      <c r="L239" s="13">
        <f t="shared" si="13"/>
        <v>42377.577187499999</v>
      </c>
      <c r="M239" t="b">
        <v>0</v>
      </c>
      <c r="N239">
        <v>1</v>
      </c>
      <c r="O239" t="b">
        <v>0</v>
      </c>
      <c r="P239" t="s">
        <v>8268</v>
      </c>
      <c r="Q239" s="8">
        <f t="shared" si="14"/>
        <v>0.33333333333333337</v>
      </c>
      <c r="R239" s="9">
        <f t="shared" si="15"/>
        <v>50</v>
      </c>
      <c r="S239" t="str">
        <f>IF(P239=Filmandvideo, "Film &amp; Video")</f>
        <v>Film &amp; Video</v>
      </c>
    </row>
    <row r="240" spans="1:19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3">
        <f t="shared" si="12"/>
        <v>42734.375</v>
      </c>
      <c r="K240" s="5">
        <v>1481324760</v>
      </c>
      <c r="L240" s="13">
        <f t="shared" si="13"/>
        <v>42713.962499999994</v>
      </c>
      <c r="M240" t="b">
        <v>0</v>
      </c>
      <c r="N240">
        <v>0</v>
      </c>
      <c r="O240" t="b">
        <v>0</v>
      </c>
      <c r="P240" t="s">
        <v>8268</v>
      </c>
      <c r="Q240" s="8">
        <f t="shared" si="14"/>
        <v>0</v>
      </c>
      <c r="R240" s="9" t="e">
        <f t="shared" si="15"/>
        <v>#DIV/0!</v>
      </c>
      <c r="S240" t="str">
        <f>IF(P240=Filmandvideo, "Film &amp; Video")</f>
        <v>Film &amp; Video</v>
      </c>
    </row>
    <row r="241" spans="1:19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3">
        <f t="shared" si="12"/>
        <v>42316.5</v>
      </c>
      <c r="K241" s="5">
        <v>1445308730</v>
      </c>
      <c r="L241" s="13">
        <f t="shared" si="13"/>
        <v>42297.110300925924</v>
      </c>
      <c r="M241" t="b">
        <v>0</v>
      </c>
      <c r="N241">
        <v>5</v>
      </c>
      <c r="O241" t="b">
        <v>0</v>
      </c>
      <c r="P241" t="s">
        <v>8268</v>
      </c>
      <c r="Q241" s="8">
        <f t="shared" si="14"/>
        <v>25</v>
      </c>
      <c r="R241" s="9">
        <f t="shared" si="15"/>
        <v>50</v>
      </c>
      <c r="S241" t="str">
        <f>IF(P241=Filmandvideo, "Film &amp; Video")</f>
        <v>Film &amp; Video</v>
      </c>
    </row>
    <row r="242" spans="1:19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3">
        <f t="shared" si="12"/>
        <v>41399.708460648151</v>
      </c>
      <c r="K242" s="5">
        <v>1363885211</v>
      </c>
      <c r="L242" s="13">
        <f t="shared" si="13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8">
        <f t="shared" si="14"/>
        <v>107.63413333333334</v>
      </c>
      <c r="R242" s="9">
        <f t="shared" si="15"/>
        <v>117.84759124087591</v>
      </c>
      <c r="S242" t="str">
        <f>IF(P242=Filmandvideo, "Film &amp; Video")</f>
        <v>Film &amp; Video</v>
      </c>
    </row>
    <row r="243" spans="1:19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3">
        <f t="shared" si="12"/>
        <v>41994.697962962964</v>
      </c>
      <c r="K243" s="5">
        <v>1415292304</v>
      </c>
      <c r="L243" s="13">
        <f t="shared" si="13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8">
        <f t="shared" si="14"/>
        <v>112.63736263736264</v>
      </c>
      <c r="R243" s="9">
        <f t="shared" si="15"/>
        <v>109.04255319148936</v>
      </c>
      <c r="S243" t="str">
        <f>IF(P243=Filmandvideo, "Film &amp; Video")</f>
        <v>Film &amp; Video</v>
      </c>
    </row>
    <row r="244" spans="1:19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3">
        <f t="shared" si="12"/>
        <v>40897.492939814816</v>
      </c>
      <c r="K244" s="5">
        <v>1321357790</v>
      </c>
      <c r="L244" s="13">
        <f t="shared" si="13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8">
        <f t="shared" si="14"/>
        <v>113.46153846153845</v>
      </c>
      <c r="R244" s="9">
        <f t="shared" si="15"/>
        <v>73.019801980198025</v>
      </c>
      <c r="S244" t="str">
        <f>IF(P244=Filmandvideo, "Film &amp; Video")</f>
        <v>Film &amp; Video</v>
      </c>
    </row>
    <row r="245" spans="1:19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3">
        <f t="shared" si="12"/>
        <v>41692.047500000001</v>
      </c>
      <c r="K245" s="5">
        <v>1390439304</v>
      </c>
      <c r="L245" s="13">
        <f t="shared" si="13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8">
        <f t="shared" si="14"/>
        <v>102.592</v>
      </c>
      <c r="R245" s="9">
        <f t="shared" si="15"/>
        <v>78.195121951219505</v>
      </c>
      <c r="S245" t="str">
        <f>IF(P245=Filmandvideo, "Film &amp; Video")</f>
        <v>Film &amp; Video</v>
      </c>
    </row>
    <row r="246" spans="1:19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3">
        <f t="shared" si="12"/>
        <v>40253.29583333333</v>
      </c>
      <c r="K246" s="5">
        <v>1265269559</v>
      </c>
      <c r="L246" s="13">
        <f t="shared" si="13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8">
        <f t="shared" si="14"/>
        <v>113.75714285714287</v>
      </c>
      <c r="R246" s="9">
        <f t="shared" si="15"/>
        <v>47.398809523809526</v>
      </c>
      <c r="S246" t="str">
        <f>IF(P246=Filmandvideo, "Film &amp; Video")</f>
        <v>Film &amp; Video</v>
      </c>
    </row>
    <row r="247" spans="1:19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3">
        <f t="shared" si="12"/>
        <v>41137.053067129629</v>
      </c>
      <c r="K247" s="5">
        <v>1342487785</v>
      </c>
      <c r="L247" s="13">
        <f t="shared" si="13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8">
        <f t="shared" si="14"/>
        <v>103.71999999999998</v>
      </c>
      <c r="R247" s="9">
        <f t="shared" si="15"/>
        <v>54.020833333333336</v>
      </c>
      <c r="S247" t="str">
        <f>IF(P247=Filmandvideo, "Film &amp; Video")</f>
        <v>Film &amp; Video</v>
      </c>
    </row>
    <row r="248" spans="1:19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3">
        <f t="shared" si="12"/>
        <v>40530.405150462961</v>
      </c>
      <c r="K248" s="5">
        <v>1288341805</v>
      </c>
      <c r="L248" s="13">
        <f t="shared" si="13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8">
        <f t="shared" si="14"/>
        <v>305.46000000000004</v>
      </c>
      <c r="R248" s="9">
        <f t="shared" si="15"/>
        <v>68.488789237668158</v>
      </c>
      <c r="S248" t="str">
        <f>IF(P248=Filmandvideo, "Film &amp; Video")</f>
        <v>Film &amp; Video</v>
      </c>
    </row>
    <row r="249" spans="1:19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3">
        <f t="shared" si="12"/>
        <v>40467.152083333334</v>
      </c>
      <c r="K249" s="5">
        <v>1284042614</v>
      </c>
      <c r="L249" s="13">
        <f t="shared" si="13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8">
        <f t="shared" si="14"/>
        <v>134.1</v>
      </c>
      <c r="R249" s="9">
        <f t="shared" si="15"/>
        <v>108.14516129032258</v>
      </c>
      <c r="S249" t="str">
        <f>IF(P249=Filmandvideo, "Film &amp; Video")</f>
        <v>Film &amp; Video</v>
      </c>
    </row>
    <row r="250" spans="1:19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3">
        <f t="shared" si="12"/>
        <v>40915.774409722224</v>
      </c>
      <c r="K250" s="5">
        <v>1322073309</v>
      </c>
      <c r="L250" s="13">
        <f t="shared" si="13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8">
        <f t="shared" si="14"/>
        <v>101.33294117647058</v>
      </c>
      <c r="R250" s="9">
        <f t="shared" si="15"/>
        <v>589.95205479452056</v>
      </c>
      <c r="S250" t="str">
        <f>IF(P250=Filmandvideo, "Film &amp; Video")</f>
        <v>Film &amp; Video</v>
      </c>
    </row>
    <row r="251" spans="1:19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3">
        <f t="shared" si="12"/>
        <v>40412.736111111109</v>
      </c>
      <c r="K251" s="5">
        <v>1275603020</v>
      </c>
      <c r="L251" s="13">
        <f t="shared" si="13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8">
        <f t="shared" si="14"/>
        <v>112.92</v>
      </c>
      <c r="R251" s="9">
        <f t="shared" si="15"/>
        <v>48.051063829787232</v>
      </c>
      <c r="S251" t="str">
        <f>IF(P251=Filmandvideo, "Film &amp; Video")</f>
        <v>Film &amp; Video</v>
      </c>
    </row>
    <row r="252" spans="1:19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3">
        <f t="shared" si="12"/>
        <v>41431.565868055557</v>
      </c>
      <c r="K252" s="5">
        <v>1367933691</v>
      </c>
      <c r="L252" s="13">
        <f t="shared" si="13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8">
        <f t="shared" si="14"/>
        <v>105.58333333333334</v>
      </c>
      <c r="R252" s="9">
        <f t="shared" si="15"/>
        <v>72.482837528604122</v>
      </c>
      <c r="S252" t="str">
        <f>IF(P252=Filmandvideo, "Film &amp; Video")</f>
        <v>Film &amp; Video</v>
      </c>
    </row>
    <row r="253" spans="1:19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3">
        <f t="shared" si="12"/>
        <v>41045.791666666664</v>
      </c>
      <c r="K253" s="5">
        <v>1334429646</v>
      </c>
      <c r="L253" s="13">
        <f t="shared" si="13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8">
        <f t="shared" si="14"/>
        <v>125.57142857142858</v>
      </c>
      <c r="R253" s="9">
        <f t="shared" si="15"/>
        <v>57.077922077922075</v>
      </c>
      <c r="S253" t="str">
        <f>IF(P253=Filmandvideo, "Film &amp; Video")</f>
        <v>Film &amp; Video</v>
      </c>
    </row>
    <row r="254" spans="1:19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3">
        <f t="shared" si="12"/>
        <v>40330.165972222225</v>
      </c>
      <c r="K254" s="5">
        <v>1269878058</v>
      </c>
      <c r="L254" s="13">
        <f t="shared" si="13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8">
        <f t="shared" si="14"/>
        <v>184.56</v>
      </c>
      <c r="R254" s="9">
        <f t="shared" si="15"/>
        <v>85.444444444444443</v>
      </c>
      <c r="S254" t="str">
        <f>IF(P254=Filmandvideo, "Film &amp; Video")</f>
        <v>Film &amp; Video</v>
      </c>
    </row>
    <row r="255" spans="1:19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3">
        <f t="shared" si="12"/>
        <v>40954.650868055556</v>
      </c>
      <c r="K255" s="5">
        <v>1326728235</v>
      </c>
      <c r="L255" s="13">
        <f t="shared" si="13"/>
        <v>40924.650868055556</v>
      </c>
      <c r="M255" t="b">
        <v>1</v>
      </c>
      <c r="N255">
        <v>7</v>
      </c>
      <c r="O255" t="b">
        <v>1</v>
      </c>
      <c r="P255" t="s">
        <v>8269</v>
      </c>
      <c r="Q255" s="8">
        <f t="shared" si="14"/>
        <v>100.73333333333335</v>
      </c>
      <c r="R255" s="9">
        <f t="shared" si="15"/>
        <v>215.85714285714286</v>
      </c>
      <c r="S255" t="str">
        <f>IF(P255=Filmandvideo, "Film &amp; Video")</f>
        <v>Film &amp; Video</v>
      </c>
    </row>
    <row r="256" spans="1:19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3">
        <f t="shared" si="12"/>
        <v>42294.083333333328</v>
      </c>
      <c r="K256" s="5">
        <v>1442443910</v>
      </c>
      <c r="L256" s="13">
        <f t="shared" si="13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8">
        <f t="shared" si="14"/>
        <v>116.94725</v>
      </c>
      <c r="R256" s="9">
        <f t="shared" si="15"/>
        <v>89.38643312101911</v>
      </c>
      <c r="S256" t="str">
        <f>IF(P256=Filmandvideo, "Film &amp; Video")</f>
        <v>Film &amp; Video</v>
      </c>
    </row>
    <row r="257" spans="1:19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3">
        <f t="shared" si="12"/>
        <v>40618.48474537037</v>
      </c>
      <c r="K257" s="5">
        <v>1297687082</v>
      </c>
      <c r="L257" s="13">
        <f t="shared" si="13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8">
        <f t="shared" si="14"/>
        <v>106.73325</v>
      </c>
      <c r="R257" s="9">
        <f t="shared" si="15"/>
        <v>45.418404255319146</v>
      </c>
      <c r="S257" t="str">
        <f>IF(P257=Filmandvideo, "Film &amp; Video")</f>
        <v>Film &amp; Video</v>
      </c>
    </row>
    <row r="258" spans="1:19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3">
        <f t="shared" si="12"/>
        <v>41349.769293981481</v>
      </c>
      <c r="K258" s="5">
        <v>1360866467</v>
      </c>
      <c r="L258" s="13">
        <f t="shared" si="13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8">
        <f t="shared" si="14"/>
        <v>139.1</v>
      </c>
      <c r="R258" s="9">
        <f t="shared" si="15"/>
        <v>65.756363636363631</v>
      </c>
      <c r="S258" t="str">
        <f>IF(P258=Filmandvideo, "Film &amp; Video")</f>
        <v>Film &amp; Video</v>
      </c>
    </row>
    <row r="259" spans="1:19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3">
        <f t="shared" ref="J259:J322" si="16">(((I259/60)/60)/24)+DATE(1970,1,1)</f>
        <v>42509.626875000002</v>
      </c>
      <c r="K259" s="5">
        <v>1461078162</v>
      </c>
      <c r="L259" s="13">
        <f t="shared" ref="L259:L322" si="17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8">
        <f t="shared" ref="Q259:Q322" si="18">E259/D259*100</f>
        <v>106.72648571428572</v>
      </c>
      <c r="R259" s="9">
        <f t="shared" ref="R259:R322" si="19">E259/N259</f>
        <v>66.70405357142856</v>
      </c>
      <c r="S259" t="str">
        <f>IF(P259=Filmandvideo, "Film &amp; Video")</f>
        <v>Film &amp; Video</v>
      </c>
    </row>
    <row r="260" spans="1:19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3">
        <f t="shared" si="16"/>
        <v>40712.051689814813</v>
      </c>
      <c r="K260" s="5">
        <v>1305767666</v>
      </c>
      <c r="L260" s="13">
        <f t="shared" si="17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8">
        <f t="shared" si="18"/>
        <v>191.14</v>
      </c>
      <c r="R260" s="9">
        <f t="shared" si="19"/>
        <v>83.345930232558146</v>
      </c>
      <c r="S260" t="str">
        <f>IF(P260=Filmandvideo, "Film &amp; Video")</f>
        <v>Film &amp; Video</v>
      </c>
    </row>
    <row r="261" spans="1:19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3">
        <f t="shared" si="16"/>
        <v>42102.738067129627</v>
      </c>
      <c r="K261" s="5">
        <v>1425922969</v>
      </c>
      <c r="L261" s="13">
        <f t="shared" si="17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8">
        <f t="shared" si="18"/>
        <v>131.93789333333334</v>
      </c>
      <c r="R261" s="9">
        <f t="shared" si="19"/>
        <v>105.04609341825902</v>
      </c>
      <c r="S261" t="str">
        <f>IF(P261=Filmandvideo, "Film &amp; Video")</f>
        <v>Film &amp; Video</v>
      </c>
    </row>
    <row r="262" spans="1:19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3">
        <f t="shared" si="16"/>
        <v>40376.415972222225</v>
      </c>
      <c r="K262" s="5">
        <v>1275415679</v>
      </c>
      <c r="L262" s="13">
        <f t="shared" si="17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8">
        <f t="shared" si="18"/>
        <v>106.4</v>
      </c>
      <c r="R262" s="9">
        <f t="shared" si="19"/>
        <v>120.90909090909091</v>
      </c>
      <c r="S262" t="str">
        <f>IF(P262=Filmandvideo, "Film &amp; Video")</f>
        <v>Film &amp; Video</v>
      </c>
    </row>
    <row r="263" spans="1:19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3">
        <f t="shared" si="16"/>
        <v>41067.621527777781</v>
      </c>
      <c r="K263" s="5">
        <v>1334783704</v>
      </c>
      <c r="L263" s="13">
        <f t="shared" si="17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8">
        <f t="shared" si="18"/>
        <v>107.4</v>
      </c>
      <c r="R263" s="9">
        <f t="shared" si="19"/>
        <v>97.63636363636364</v>
      </c>
      <c r="S263" t="str">
        <f>IF(P263=Filmandvideo, "Film &amp; Video")</f>
        <v>Film &amp; Video</v>
      </c>
    </row>
    <row r="264" spans="1:19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3">
        <f t="shared" si="16"/>
        <v>40600.24800925926</v>
      </c>
      <c r="K264" s="5">
        <v>1294811828</v>
      </c>
      <c r="L264" s="13">
        <f t="shared" si="17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8">
        <f t="shared" si="18"/>
        <v>240</v>
      </c>
      <c r="R264" s="9">
        <f t="shared" si="19"/>
        <v>41.379310344827587</v>
      </c>
      <c r="S264" t="str">
        <f>IF(P264=Filmandvideo, "Film &amp; Video")</f>
        <v>Film &amp; Video</v>
      </c>
    </row>
    <row r="265" spans="1:19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3">
        <f t="shared" si="16"/>
        <v>41179.954791666663</v>
      </c>
      <c r="K265" s="5">
        <v>1346194494</v>
      </c>
      <c r="L265" s="13">
        <f t="shared" si="17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8">
        <f t="shared" si="18"/>
        <v>118.08108</v>
      </c>
      <c r="R265" s="9">
        <f t="shared" si="19"/>
        <v>30.654485981308412</v>
      </c>
      <c r="S265" t="str">
        <f>IF(P265=Filmandvideo, "Film &amp; Video")</f>
        <v>Film &amp; Video</v>
      </c>
    </row>
    <row r="266" spans="1:19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3">
        <f t="shared" si="16"/>
        <v>41040.620312500003</v>
      </c>
      <c r="K266" s="5">
        <v>1334155995</v>
      </c>
      <c r="L266" s="13">
        <f t="shared" si="17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8">
        <f t="shared" si="18"/>
        <v>118.19999999999999</v>
      </c>
      <c r="R266" s="9">
        <f t="shared" si="19"/>
        <v>64.945054945054949</v>
      </c>
      <c r="S266" t="str">
        <f>IF(P266=Filmandvideo, "Film &amp; Video")</f>
        <v>Film &amp; Video</v>
      </c>
    </row>
    <row r="267" spans="1:19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3">
        <f t="shared" si="16"/>
        <v>40308.844444444447</v>
      </c>
      <c r="K267" s="5">
        <v>1269928430</v>
      </c>
      <c r="L267" s="13">
        <f t="shared" si="17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8">
        <f t="shared" si="18"/>
        <v>111.1</v>
      </c>
      <c r="R267" s="9">
        <f t="shared" si="19"/>
        <v>95.775862068965523</v>
      </c>
      <c r="S267" t="str">
        <f>IF(P267=Filmandvideo, "Film &amp; Video")</f>
        <v>Film &amp; Video</v>
      </c>
    </row>
    <row r="268" spans="1:19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3">
        <f t="shared" si="16"/>
        <v>40291.160416666666</v>
      </c>
      <c r="K268" s="5">
        <v>1264565507</v>
      </c>
      <c r="L268" s="13">
        <f t="shared" si="17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8">
        <f t="shared" si="18"/>
        <v>145.5</v>
      </c>
      <c r="R268" s="9">
        <f t="shared" si="19"/>
        <v>40.416666666666664</v>
      </c>
      <c r="S268" t="str">
        <f>IF(P268=Filmandvideo, "Film &amp; Video")</f>
        <v>Film &amp; Video</v>
      </c>
    </row>
    <row r="269" spans="1:19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3">
        <f t="shared" si="16"/>
        <v>41815.452534722222</v>
      </c>
      <c r="K269" s="5">
        <v>1401101499</v>
      </c>
      <c r="L269" s="13">
        <f t="shared" si="17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8">
        <f t="shared" si="18"/>
        <v>131.62883248730967</v>
      </c>
      <c r="R269" s="9">
        <f t="shared" si="19"/>
        <v>78.578424242424248</v>
      </c>
      <c r="S269" t="str">
        <f>IF(P269=Filmandvideo, "Film &amp; Video")</f>
        <v>Film &amp; Video</v>
      </c>
    </row>
    <row r="270" spans="1:19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3">
        <f t="shared" si="16"/>
        <v>40854.194189814814</v>
      </c>
      <c r="K270" s="5">
        <v>1316749178</v>
      </c>
      <c r="L270" s="13">
        <f t="shared" si="17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8">
        <f t="shared" si="18"/>
        <v>111.4</v>
      </c>
      <c r="R270" s="9">
        <f t="shared" si="19"/>
        <v>50.18018018018018</v>
      </c>
      <c r="S270" t="str">
        <f>IF(P270=Filmandvideo, "Film &amp; Video")</f>
        <v>Film &amp; Video</v>
      </c>
    </row>
    <row r="271" spans="1:19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3">
        <f t="shared" si="16"/>
        <v>42788.197013888886</v>
      </c>
      <c r="K271" s="5">
        <v>1485146622</v>
      </c>
      <c r="L271" s="13">
        <f t="shared" si="17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8">
        <f t="shared" si="18"/>
        <v>147.23376999999999</v>
      </c>
      <c r="R271" s="9">
        <f t="shared" si="19"/>
        <v>92.251735588972423</v>
      </c>
      <c r="S271" t="str">
        <f>IF(P271=Filmandvideo, "Film &amp; Video")</f>
        <v>Film &amp; Video</v>
      </c>
    </row>
    <row r="272" spans="1:19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3">
        <f t="shared" si="16"/>
        <v>40688.166666666664</v>
      </c>
      <c r="K272" s="5">
        <v>1301950070</v>
      </c>
      <c r="L272" s="13">
        <f t="shared" si="17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8">
        <f t="shared" si="18"/>
        <v>152.60869565217391</v>
      </c>
      <c r="R272" s="9">
        <f t="shared" si="19"/>
        <v>57.540983606557376</v>
      </c>
      <c r="S272" t="str">
        <f>IF(P272=Filmandvideo, "Film &amp; Video")</f>
        <v>Film &amp; Video</v>
      </c>
    </row>
    <row r="273" spans="1:19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3">
        <f t="shared" si="16"/>
        <v>41641.333333333336</v>
      </c>
      <c r="K273" s="5">
        <v>1386123861</v>
      </c>
      <c r="L273" s="13">
        <f t="shared" si="17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8">
        <f t="shared" si="18"/>
        <v>104.67999999999999</v>
      </c>
      <c r="R273" s="9">
        <f t="shared" si="19"/>
        <v>109.42160278745645</v>
      </c>
      <c r="S273" t="str">
        <f>IF(P273=Filmandvideo, "Film &amp; Video")</f>
        <v>Film &amp; Video</v>
      </c>
    </row>
    <row r="274" spans="1:19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3">
        <f t="shared" si="16"/>
        <v>40296.78402777778</v>
      </c>
      <c r="K274" s="5">
        <v>1267220191</v>
      </c>
      <c r="L274" s="13">
        <f t="shared" si="17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8">
        <f t="shared" si="18"/>
        <v>177.43366666666668</v>
      </c>
      <c r="R274" s="9">
        <f t="shared" si="19"/>
        <v>81.892461538461546</v>
      </c>
      <c r="S274" t="str">
        <f>IF(P274=Filmandvideo, "Film &amp; Video")</f>
        <v>Film &amp; Video</v>
      </c>
    </row>
    <row r="275" spans="1:19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3">
        <f t="shared" si="16"/>
        <v>40727.498449074075</v>
      </c>
      <c r="K275" s="5">
        <v>1307102266</v>
      </c>
      <c r="L275" s="13">
        <f t="shared" si="17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8">
        <f t="shared" si="18"/>
        <v>107.7758</v>
      </c>
      <c r="R275" s="9">
        <f t="shared" si="19"/>
        <v>45.667711864406776</v>
      </c>
      <c r="S275" t="str">
        <f>IF(P275=Filmandvideo, "Film &amp; Video")</f>
        <v>Film &amp; Video</v>
      </c>
    </row>
    <row r="276" spans="1:19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3">
        <f t="shared" si="16"/>
        <v>41004.290972222225</v>
      </c>
      <c r="K276" s="5">
        <v>1330638829</v>
      </c>
      <c r="L276" s="13">
        <f t="shared" si="17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8">
        <f t="shared" si="18"/>
        <v>156</v>
      </c>
      <c r="R276" s="9">
        <f t="shared" si="19"/>
        <v>55.221238938053098</v>
      </c>
      <c r="S276" t="str">
        <f>IF(P276=Filmandvideo, "Film &amp; Video")</f>
        <v>Film &amp; Video</v>
      </c>
    </row>
    <row r="277" spans="1:19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3">
        <f t="shared" si="16"/>
        <v>41223.073680555557</v>
      </c>
      <c r="K277" s="5">
        <v>1349916366</v>
      </c>
      <c r="L277" s="13">
        <f t="shared" si="17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8">
        <f t="shared" si="18"/>
        <v>108.395</v>
      </c>
      <c r="R277" s="9">
        <f t="shared" si="19"/>
        <v>65.298192771084331</v>
      </c>
      <c r="S277" t="str">
        <f>IF(P277=Filmandvideo, "Film &amp; Video")</f>
        <v>Film &amp; Video</v>
      </c>
    </row>
    <row r="278" spans="1:19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3">
        <f t="shared" si="16"/>
        <v>41027.040208333332</v>
      </c>
      <c r="K278" s="5">
        <v>1330394274</v>
      </c>
      <c r="L278" s="13">
        <f t="shared" si="17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8">
        <f t="shared" si="18"/>
        <v>147.6</v>
      </c>
      <c r="R278" s="9">
        <f t="shared" si="19"/>
        <v>95.225806451612897</v>
      </c>
      <c r="S278" t="str">
        <f>IF(P278=Filmandvideo, "Film &amp; Video")</f>
        <v>Film &amp; Video</v>
      </c>
    </row>
    <row r="279" spans="1:19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3">
        <f t="shared" si="16"/>
        <v>42147.891423611116</v>
      </c>
      <c r="K279" s="5">
        <v>1429824219</v>
      </c>
      <c r="L279" s="13">
        <f t="shared" si="17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8">
        <f t="shared" si="18"/>
        <v>110.38153846153847</v>
      </c>
      <c r="R279" s="9">
        <f t="shared" si="19"/>
        <v>75.444794952681391</v>
      </c>
      <c r="S279" t="str">
        <f>IF(P279=Filmandvideo, "Film &amp; Video")</f>
        <v>Film &amp; Video</v>
      </c>
    </row>
    <row r="280" spans="1:19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3">
        <f t="shared" si="16"/>
        <v>41194.040960648148</v>
      </c>
      <c r="K280" s="5">
        <v>1347411539</v>
      </c>
      <c r="L280" s="13">
        <f t="shared" si="17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8">
        <f t="shared" si="18"/>
        <v>150.34814814814814</v>
      </c>
      <c r="R280" s="9">
        <f t="shared" si="19"/>
        <v>97.816867469879512</v>
      </c>
      <c r="S280" t="str">
        <f>IF(P280=Filmandvideo, "Film &amp; Video")</f>
        <v>Film &amp; Video</v>
      </c>
    </row>
    <row r="281" spans="1:19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3">
        <f t="shared" si="16"/>
        <v>42793.084027777775</v>
      </c>
      <c r="K281" s="5">
        <v>1485237096</v>
      </c>
      <c r="L281" s="13">
        <f t="shared" si="17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8">
        <f t="shared" si="18"/>
        <v>157.31829411764707</v>
      </c>
      <c r="R281" s="9">
        <f t="shared" si="19"/>
        <v>87.685606557377056</v>
      </c>
      <c r="S281" t="str">
        <f>IF(P281=Filmandvideo, "Film &amp; Video")</f>
        <v>Film &amp; Video</v>
      </c>
    </row>
    <row r="282" spans="1:19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3">
        <f t="shared" si="16"/>
        <v>41789.590682870366</v>
      </c>
      <c r="K282" s="5">
        <v>1397571035</v>
      </c>
      <c r="L282" s="13">
        <f t="shared" si="17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8">
        <f t="shared" si="18"/>
        <v>156.14400000000001</v>
      </c>
      <c r="R282" s="9">
        <f t="shared" si="19"/>
        <v>54.748948106591868</v>
      </c>
      <c r="S282" t="str">
        <f>IF(P282=Filmandvideo, "Film &amp; Video")</f>
        <v>Film &amp; Video</v>
      </c>
    </row>
    <row r="283" spans="1:19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3">
        <f t="shared" si="16"/>
        <v>40035.80972222222</v>
      </c>
      <c r="K283" s="5">
        <v>1242532513</v>
      </c>
      <c r="L283" s="13">
        <f t="shared" si="17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8">
        <f t="shared" si="18"/>
        <v>120.58763636363636</v>
      </c>
      <c r="R283" s="9">
        <f t="shared" si="19"/>
        <v>83.953417721518989</v>
      </c>
      <c r="S283" t="str">
        <f>IF(P283=Filmandvideo, "Film &amp; Video")</f>
        <v>Film &amp; Video</v>
      </c>
    </row>
    <row r="284" spans="1:19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3">
        <f t="shared" si="16"/>
        <v>40231.916666666664</v>
      </c>
      <c r="K284" s="5">
        <v>1263679492</v>
      </c>
      <c r="L284" s="13">
        <f t="shared" si="17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8">
        <f t="shared" si="18"/>
        <v>101.18888888888888</v>
      </c>
      <c r="R284" s="9">
        <f t="shared" si="19"/>
        <v>254.38547486033519</v>
      </c>
      <c r="S284" t="str">
        <f>IF(P284=Filmandvideo, "Film &amp; Video")</f>
        <v>Film &amp; Video</v>
      </c>
    </row>
    <row r="285" spans="1:19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3">
        <f t="shared" si="16"/>
        <v>40695.207638888889</v>
      </c>
      <c r="K285" s="5">
        <v>1305219744</v>
      </c>
      <c r="L285" s="13">
        <f t="shared" si="17"/>
        <v>40675.71</v>
      </c>
      <c r="M285" t="b">
        <v>1</v>
      </c>
      <c r="N285">
        <v>202</v>
      </c>
      <c r="O285" t="b">
        <v>1</v>
      </c>
      <c r="P285" t="s">
        <v>8269</v>
      </c>
      <c r="Q285" s="8">
        <f t="shared" si="18"/>
        <v>114.27249999999999</v>
      </c>
      <c r="R285" s="9">
        <f t="shared" si="19"/>
        <v>101.8269801980198</v>
      </c>
      <c r="S285" t="str">
        <f>IF(P285=Filmandvideo, "Film &amp; Video")</f>
        <v>Film &amp; Video</v>
      </c>
    </row>
    <row r="286" spans="1:19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3">
        <f t="shared" si="16"/>
        <v>40929.738194444442</v>
      </c>
      <c r="K286" s="5">
        <v>1325007780</v>
      </c>
      <c r="L286" s="13">
        <f t="shared" si="17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8">
        <f t="shared" si="18"/>
        <v>104.62615</v>
      </c>
      <c r="R286" s="9">
        <f t="shared" si="19"/>
        <v>55.066394736842106</v>
      </c>
      <c r="S286" t="str">
        <f>IF(P286=Filmandvideo, "Film &amp; Video")</f>
        <v>Film &amp; Video</v>
      </c>
    </row>
    <row r="287" spans="1:19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3">
        <f t="shared" si="16"/>
        <v>41536.756111111114</v>
      </c>
      <c r="K287" s="5">
        <v>1377022128</v>
      </c>
      <c r="L287" s="13">
        <f t="shared" si="17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8">
        <f t="shared" si="18"/>
        <v>228.82507142857142</v>
      </c>
      <c r="R287" s="9">
        <f t="shared" si="19"/>
        <v>56.901438721136763</v>
      </c>
      <c r="S287" t="str">
        <f>IF(P287=Filmandvideo, "Film &amp; Video")</f>
        <v>Film &amp; Video</v>
      </c>
    </row>
    <row r="288" spans="1:19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3">
        <f t="shared" si="16"/>
        <v>41358.774583333332</v>
      </c>
      <c r="K288" s="5">
        <v>1360352124</v>
      </c>
      <c r="L288" s="13">
        <f t="shared" si="17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8">
        <f t="shared" si="18"/>
        <v>109.15333333333332</v>
      </c>
      <c r="R288" s="9">
        <f t="shared" si="19"/>
        <v>121.28148148148148</v>
      </c>
      <c r="S288" t="str">
        <f>IF(P288=Filmandvideo, "Film &amp; Video")</f>
        <v>Film &amp; Video</v>
      </c>
    </row>
    <row r="289" spans="1:19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3">
        <f t="shared" si="16"/>
        <v>41215.166666666664</v>
      </c>
      <c r="K289" s="5">
        <v>1349160018</v>
      </c>
      <c r="L289" s="13">
        <f t="shared" si="17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8">
        <f t="shared" si="18"/>
        <v>176.29999999999998</v>
      </c>
      <c r="R289" s="9">
        <f t="shared" si="19"/>
        <v>91.189655172413794</v>
      </c>
      <c r="S289" t="str">
        <f>IF(P289=Filmandvideo, "Film &amp; Video")</f>
        <v>Film &amp; Video</v>
      </c>
    </row>
    <row r="290" spans="1:19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3">
        <f t="shared" si="16"/>
        <v>41086.168900462959</v>
      </c>
      <c r="K290" s="5">
        <v>1337659393</v>
      </c>
      <c r="L290" s="13">
        <f t="shared" si="17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8">
        <f t="shared" si="18"/>
        <v>103.21061999999999</v>
      </c>
      <c r="R290" s="9">
        <f t="shared" si="19"/>
        <v>115.44812080536913</v>
      </c>
      <c r="S290" t="str">
        <f>IF(P290=Filmandvideo, "Film &amp; Video")</f>
        <v>Film &amp; Video</v>
      </c>
    </row>
    <row r="291" spans="1:19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3">
        <f t="shared" si="16"/>
        <v>41580.456412037034</v>
      </c>
      <c r="K291" s="5">
        <v>1380797834</v>
      </c>
      <c r="L291" s="13">
        <f t="shared" si="17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8">
        <f t="shared" si="18"/>
        <v>104.82000000000001</v>
      </c>
      <c r="R291" s="9">
        <f t="shared" si="19"/>
        <v>67.771551724137936</v>
      </c>
      <c r="S291" t="str">
        <f>IF(P291=Filmandvideo, "Film &amp; Video")</f>
        <v>Film &amp; Video</v>
      </c>
    </row>
    <row r="292" spans="1:19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3">
        <f t="shared" si="16"/>
        <v>40576.332638888889</v>
      </c>
      <c r="K292" s="5">
        <v>1292316697</v>
      </c>
      <c r="L292" s="13">
        <f t="shared" si="17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8">
        <f t="shared" si="18"/>
        <v>106.68444444444445</v>
      </c>
      <c r="R292" s="9">
        <f t="shared" si="19"/>
        <v>28.576190476190476</v>
      </c>
      <c r="S292" t="str">
        <f>IF(P292=Filmandvideo, "Film &amp; Video")</f>
        <v>Film &amp; Video</v>
      </c>
    </row>
    <row r="293" spans="1:19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3">
        <f t="shared" si="16"/>
        <v>41395.000694444447</v>
      </c>
      <c r="K293" s="5">
        <v>1365791246</v>
      </c>
      <c r="L293" s="13">
        <f t="shared" si="17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8">
        <f t="shared" si="18"/>
        <v>120.02</v>
      </c>
      <c r="R293" s="9">
        <f t="shared" si="19"/>
        <v>46.8828125</v>
      </c>
      <c r="S293" t="str">
        <f>IF(P293=Filmandvideo, "Film &amp; Video")</f>
        <v>Film &amp; Video</v>
      </c>
    </row>
    <row r="294" spans="1:19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3">
        <f t="shared" si="16"/>
        <v>40845.165972222225</v>
      </c>
      <c r="K294" s="5">
        <v>1317064599</v>
      </c>
      <c r="L294" s="13">
        <f t="shared" si="17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8">
        <f t="shared" si="18"/>
        <v>101.50693333333334</v>
      </c>
      <c r="R294" s="9">
        <f t="shared" si="19"/>
        <v>154.42231237322514</v>
      </c>
      <c r="S294" t="str">
        <f>IF(P294=Filmandvideo, "Film &amp; Video")</f>
        <v>Film &amp; Video</v>
      </c>
    </row>
    <row r="295" spans="1:19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3">
        <f t="shared" si="16"/>
        <v>41749.667986111112</v>
      </c>
      <c r="K295" s="5">
        <v>1395417714</v>
      </c>
      <c r="L295" s="13">
        <f t="shared" si="17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8">
        <f t="shared" si="18"/>
        <v>101.38461538461539</v>
      </c>
      <c r="R295" s="9">
        <f t="shared" si="19"/>
        <v>201.22137404580153</v>
      </c>
      <c r="S295" t="str">
        <f>IF(P295=Filmandvideo, "Film &amp; Video")</f>
        <v>Film &amp; Video</v>
      </c>
    </row>
    <row r="296" spans="1:19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3">
        <f t="shared" si="16"/>
        <v>40378.666666666664</v>
      </c>
      <c r="K296" s="5">
        <v>1276480894</v>
      </c>
      <c r="L296" s="13">
        <f t="shared" si="17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8">
        <f t="shared" si="18"/>
        <v>100</v>
      </c>
      <c r="R296" s="9">
        <f t="shared" si="19"/>
        <v>100</v>
      </c>
      <c r="S296" t="str">
        <f>IF(P296=Filmandvideo, "Film &amp; Video")</f>
        <v>Film &amp; Video</v>
      </c>
    </row>
    <row r="297" spans="1:19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3">
        <f t="shared" si="16"/>
        <v>41579</v>
      </c>
      <c r="K297" s="5">
        <v>1378080409</v>
      </c>
      <c r="L297" s="13">
        <f t="shared" si="17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8">
        <f t="shared" si="18"/>
        <v>133.10911999999999</v>
      </c>
      <c r="R297" s="9">
        <f t="shared" si="19"/>
        <v>100.08204511278196</v>
      </c>
      <c r="S297" t="str">
        <f>IF(P297=Filmandvideo, "Film &amp; Video")</f>
        <v>Film &amp; Video</v>
      </c>
    </row>
    <row r="298" spans="1:19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3">
        <f t="shared" si="16"/>
        <v>41159.475497685184</v>
      </c>
      <c r="K298" s="5">
        <v>1344857083</v>
      </c>
      <c r="L298" s="13">
        <f t="shared" si="17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8">
        <f t="shared" si="18"/>
        <v>118.72620000000001</v>
      </c>
      <c r="R298" s="9">
        <f t="shared" si="19"/>
        <v>230.08953488372092</v>
      </c>
      <c r="S298" t="str">
        <f>IF(P298=Filmandvideo, "Film &amp; Video")</f>
        <v>Film &amp; Video</v>
      </c>
    </row>
    <row r="299" spans="1:19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3">
        <f t="shared" si="16"/>
        <v>42125.165972222225</v>
      </c>
      <c r="K299" s="5">
        <v>1427390901</v>
      </c>
      <c r="L299" s="13">
        <f t="shared" si="17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8">
        <f t="shared" si="18"/>
        <v>100.64</v>
      </c>
      <c r="R299" s="9">
        <f t="shared" si="19"/>
        <v>141.74647887323943</v>
      </c>
      <c r="S299" t="str">
        <f>IF(P299=Filmandvideo, "Film &amp; Video")</f>
        <v>Film &amp; Video</v>
      </c>
    </row>
    <row r="300" spans="1:19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3">
        <f t="shared" si="16"/>
        <v>41768.875</v>
      </c>
      <c r="K300" s="5">
        <v>1394536048</v>
      </c>
      <c r="L300" s="13">
        <f t="shared" si="17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8">
        <f t="shared" si="18"/>
        <v>108.93241269841269</v>
      </c>
      <c r="R300" s="9">
        <f t="shared" si="19"/>
        <v>56.344351395730705</v>
      </c>
      <c r="S300" t="str">
        <f>IF(P300=Filmandvideo, "Film &amp; Video")</f>
        <v>Film &amp; Video</v>
      </c>
    </row>
    <row r="301" spans="1:19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3">
        <f t="shared" si="16"/>
        <v>40499.266898148147</v>
      </c>
      <c r="K301" s="5">
        <v>1287379460</v>
      </c>
      <c r="L301" s="13">
        <f t="shared" si="17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8">
        <f t="shared" si="18"/>
        <v>178.95250000000001</v>
      </c>
      <c r="R301" s="9">
        <f t="shared" si="19"/>
        <v>73.341188524590166</v>
      </c>
      <c r="S301" t="str">
        <f>IF(P301=Filmandvideo, "Film &amp; Video")</f>
        <v>Film &amp; Video</v>
      </c>
    </row>
    <row r="302" spans="1:19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3">
        <f t="shared" si="16"/>
        <v>40657.959930555553</v>
      </c>
      <c r="K302" s="5">
        <v>1301007738</v>
      </c>
      <c r="L302" s="13">
        <f t="shared" si="17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8">
        <f t="shared" si="18"/>
        <v>101.72264</v>
      </c>
      <c r="R302" s="9">
        <f t="shared" si="19"/>
        <v>85.337785234899329</v>
      </c>
      <c r="S302" t="str">
        <f>IF(P302=Filmandvideo, "Film &amp; Video")</f>
        <v>Film &amp; Video</v>
      </c>
    </row>
    <row r="303" spans="1:19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3">
        <f t="shared" si="16"/>
        <v>41352.696006944447</v>
      </c>
      <c r="K303" s="5">
        <v>1360258935</v>
      </c>
      <c r="L303" s="13">
        <f t="shared" si="17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8">
        <f t="shared" si="18"/>
        <v>118.73499999999999</v>
      </c>
      <c r="R303" s="9">
        <f t="shared" si="19"/>
        <v>61.496215139442228</v>
      </c>
      <c r="S303" t="str">
        <f>IF(P303=Filmandvideo, "Film &amp; Video")</f>
        <v>Film &amp; Video</v>
      </c>
    </row>
    <row r="304" spans="1:19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3">
        <f t="shared" si="16"/>
        <v>40963.856921296298</v>
      </c>
      <c r="K304" s="5">
        <v>1327523638</v>
      </c>
      <c r="L304" s="13">
        <f t="shared" si="17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8">
        <f t="shared" si="18"/>
        <v>100.46</v>
      </c>
      <c r="R304" s="9">
        <f t="shared" si="19"/>
        <v>93.018518518518519</v>
      </c>
      <c r="S304" t="str">
        <f>IF(P304=Filmandvideo, "Film &amp; Video")</f>
        <v>Film &amp; Video</v>
      </c>
    </row>
    <row r="305" spans="1:19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3">
        <f t="shared" si="16"/>
        <v>41062.071134259262</v>
      </c>
      <c r="K305" s="5">
        <v>1336009346</v>
      </c>
      <c r="L305" s="13">
        <f t="shared" si="17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8">
        <f t="shared" si="18"/>
        <v>137.46666666666667</v>
      </c>
      <c r="R305" s="9">
        <f t="shared" si="19"/>
        <v>50.292682926829265</v>
      </c>
      <c r="S305" t="str">
        <f>IF(P305=Filmandvideo, "Film &amp; Video")</f>
        <v>Film &amp; Video</v>
      </c>
    </row>
    <row r="306" spans="1:19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3">
        <f t="shared" si="16"/>
        <v>41153.083333333336</v>
      </c>
      <c r="K306" s="5">
        <v>1343096197</v>
      </c>
      <c r="L306" s="13">
        <f t="shared" si="17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8">
        <f t="shared" si="18"/>
        <v>231.64705882352939</v>
      </c>
      <c r="R306" s="9">
        <f t="shared" si="19"/>
        <v>106.43243243243244</v>
      </c>
      <c r="S306" t="str">
        <f>IF(P306=Filmandvideo, "Film &amp; Video")</f>
        <v>Film &amp; Video</v>
      </c>
    </row>
    <row r="307" spans="1:19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3">
        <f t="shared" si="16"/>
        <v>40978.630196759259</v>
      </c>
      <c r="K307" s="5">
        <v>1328800049</v>
      </c>
      <c r="L307" s="13">
        <f t="shared" si="17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8">
        <f t="shared" si="18"/>
        <v>130.33333333333331</v>
      </c>
      <c r="R307" s="9">
        <f t="shared" si="19"/>
        <v>51.719576719576722</v>
      </c>
      <c r="S307" t="str">
        <f>IF(P307=Filmandvideo, "Film &amp; Video")</f>
        <v>Film &amp; Video</v>
      </c>
    </row>
    <row r="308" spans="1:19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3">
        <f t="shared" si="16"/>
        <v>41353.795520833337</v>
      </c>
      <c r="K308" s="5">
        <v>1362081933</v>
      </c>
      <c r="L308" s="13">
        <f t="shared" si="17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8">
        <f t="shared" si="18"/>
        <v>292.89999999999998</v>
      </c>
      <c r="R308" s="9">
        <f t="shared" si="19"/>
        <v>36.612499999999997</v>
      </c>
      <c r="S308" t="str">
        <f>IF(P308=Filmandvideo, "Film &amp; Video")</f>
        <v>Film &amp; Video</v>
      </c>
    </row>
    <row r="309" spans="1:19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3">
        <f t="shared" si="16"/>
        <v>41312.944456018515</v>
      </c>
      <c r="K309" s="5">
        <v>1357684801</v>
      </c>
      <c r="L309" s="13">
        <f t="shared" si="17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8">
        <f t="shared" si="18"/>
        <v>111.31818181818183</v>
      </c>
      <c r="R309" s="9">
        <f t="shared" si="19"/>
        <v>42.517361111111114</v>
      </c>
      <c r="S309" t="str">
        <f>IF(P309=Filmandvideo, "Film &amp; Video")</f>
        <v>Film &amp; Video</v>
      </c>
    </row>
    <row r="310" spans="1:19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3">
        <f t="shared" si="16"/>
        <v>40612.694560185184</v>
      </c>
      <c r="K310" s="5">
        <v>1295887210</v>
      </c>
      <c r="L310" s="13">
        <f t="shared" si="17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8">
        <f t="shared" si="18"/>
        <v>105.56666666666668</v>
      </c>
      <c r="R310" s="9">
        <f t="shared" si="19"/>
        <v>62.712871287128714</v>
      </c>
      <c r="S310" t="str">
        <f>IF(P310=Filmandvideo, "Film &amp; Video")</f>
        <v>Film &amp; Video</v>
      </c>
    </row>
    <row r="311" spans="1:19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3">
        <f t="shared" si="16"/>
        <v>41155.751550925925</v>
      </c>
      <c r="K311" s="5">
        <v>1344880934</v>
      </c>
      <c r="L311" s="13">
        <f t="shared" si="17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8">
        <f t="shared" si="18"/>
        <v>118.94444444444446</v>
      </c>
      <c r="R311" s="9">
        <f t="shared" si="19"/>
        <v>89.957983193277315</v>
      </c>
      <c r="S311" t="str">
        <f>IF(P311=Filmandvideo, "Film &amp; Video")</f>
        <v>Film &amp; Video</v>
      </c>
    </row>
    <row r="312" spans="1:19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3">
        <f t="shared" si="16"/>
        <v>40836.083333333336</v>
      </c>
      <c r="K312" s="5">
        <v>1317788623</v>
      </c>
      <c r="L312" s="13">
        <f t="shared" si="17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8">
        <f t="shared" si="18"/>
        <v>104.129</v>
      </c>
      <c r="R312" s="9">
        <f t="shared" si="19"/>
        <v>28.924722222222222</v>
      </c>
      <c r="S312" t="str">
        <f>IF(P312=Filmandvideo, "Film &amp; Video")</f>
        <v>Film &amp; Video</v>
      </c>
    </row>
    <row r="313" spans="1:19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3">
        <f t="shared" si="16"/>
        <v>40909.332638888889</v>
      </c>
      <c r="K313" s="5">
        <v>1321852592</v>
      </c>
      <c r="L313" s="13">
        <f t="shared" si="17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8">
        <f t="shared" si="18"/>
        <v>104.10165000000001</v>
      </c>
      <c r="R313" s="9">
        <f t="shared" si="19"/>
        <v>138.8022</v>
      </c>
      <c r="S313" t="str">
        <f>IF(P313=Filmandvideo, "Film &amp; Video")</f>
        <v>Film &amp; Video</v>
      </c>
    </row>
    <row r="314" spans="1:19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3">
        <f t="shared" si="16"/>
        <v>41378.877685185187</v>
      </c>
      <c r="K314" s="5">
        <v>1363381432</v>
      </c>
      <c r="L314" s="13">
        <f t="shared" si="17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8">
        <f t="shared" si="18"/>
        <v>111.87499999999999</v>
      </c>
      <c r="R314" s="9">
        <f t="shared" si="19"/>
        <v>61.301369863013697</v>
      </c>
      <c r="S314" t="str">
        <f>IF(P314=Filmandvideo, "Film &amp; Video")</f>
        <v>Film &amp; Video</v>
      </c>
    </row>
    <row r="315" spans="1:19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3">
        <f t="shared" si="16"/>
        <v>40401.665972222225</v>
      </c>
      <c r="K315" s="5">
        <v>1277702894</v>
      </c>
      <c r="L315" s="13">
        <f t="shared" si="17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8">
        <f t="shared" si="18"/>
        <v>104.73529411764706</v>
      </c>
      <c r="R315" s="9">
        <f t="shared" si="19"/>
        <v>80.202702702702709</v>
      </c>
      <c r="S315" t="str">
        <f>IF(P315=Filmandvideo, "Film &amp; Video")</f>
        <v>Film &amp; Video</v>
      </c>
    </row>
    <row r="316" spans="1:19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3">
        <f t="shared" si="16"/>
        <v>41334.833194444444</v>
      </c>
      <c r="K316" s="5">
        <v>1359575988</v>
      </c>
      <c r="L316" s="13">
        <f t="shared" si="17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8">
        <f t="shared" si="18"/>
        <v>385.15000000000003</v>
      </c>
      <c r="R316" s="9">
        <f t="shared" si="19"/>
        <v>32.095833333333331</v>
      </c>
      <c r="S316" t="str">
        <f>IF(P316=Filmandvideo, "Film &amp; Video")</f>
        <v>Film &amp; Video</v>
      </c>
    </row>
    <row r="317" spans="1:19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3">
        <f t="shared" si="16"/>
        <v>41143.77238425926</v>
      </c>
      <c r="K317" s="5">
        <v>1343068334</v>
      </c>
      <c r="L317" s="13">
        <f t="shared" si="17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8">
        <f t="shared" si="18"/>
        <v>101.248</v>
      </c>
      <c r="R317" s="9">
        <f t="shared" si="19"/>
        <v>200.88888888888889</v>
      </c>
      <c r="S317" t="str">
        <f>IF(P317=Filmandvideo, "Film &amp; Video")</f>
        <v>Film &amp; Video</v>
      </c>
    </row>
    <row r="318" spans="1:19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3">
        <f t="shared" si="16"/>
        <v>41984.207638888889</v>
      </c>
      <c r="K318" s="5">
        <v>1415398197</v>
      </c>
      <c r="L318" s="13">
        <f t="shared" si="17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8">
        <f t="shared" si="18"/>
        <v>113.77333333333333</v>
      </c>
      <c r="R318" s="9">
        <f t="shared" si="19"/>
        <v>108.01265822784811</v>
      </c>
      <c r="S318" t="str">
        <f>IF(P318=Filmandvideo, "Film &amp; Video")</f>
        <v>Film &amp; Video</v>
      </c>
    </row>
    <row r="319" spans="1:19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3">
        <f t="shared" si="16"/>
        <v>41619.676886574074</v>
      </c>
      <c r="K319" s="5">
        <v>1384186483</v>
      </c>
      <c r="L319" s="13">
        <f t="shared" si="17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8">
        <f t="shared" si="18"/>
        <v>100.80333333333333</v>
      </c>
      <c r="R319" s="9">
        <f t="shared" si="19"/>
        <v>95.699367088607602</v>
      </c>
      <c r="S319" t="str">
        <f>IF(P319=Filmandvideo, "Film &amp; Video")</f>
        <v>Film &amp; Video</v>
      </c>
    </row>
    <row r="320" spans="1:19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3">
        <f t="shared" si="16"/>
        <v>41359.997118055559</v>
      </c>
      <c r="K320" s="5">
        <v>1361753751</v>
      </c>
      <c r="L320" s="13">
        <f t="shared" si="17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8">
        <f t="shared" si="18"/>
        <v>283.32</v>
      </c>
      <c r="R320" s="9">
        <f t="shared" si="19"/>
        <v>49.880281690140848</v>
      </c>
      <c r="S320" t="str">
        <f>IF(P320=Filmandvideo, "Film &amp; Video")</f>
        <v>Film &amp; Video</v>
      </c>
    </row>
    <row r="321" spans="1:19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3">
        <f t="shared" si="16"/>
        <v>40211.332638888889</v>
      </c>
      <c r="K321" s="5">
        <v>1257538029</v>
      </c>
      <c r="L321" s="13">
        <f t="shared" si="17"/>
        <v>40123.83829861111</v>
      </c>
      <c r="M321" t="b">
        <v>1</v>
      </c>
      <c r="N321">
        <v>51</v>
      </c>
      <c r="O321" t="b">
        <v>1</v>
      </c>
      <c r="P321" t="s">
        <v>8269</v>
      </c>
      <c r="Q321" s="8">
        <f t="shared" si="18"/>
        <v>112.68</v>
      </c>
      <c r="R321" s="9">
        <f t="shared" si="19"/>
        <v>110.47058823529412</v>
      </c>
      <c r="S321" t="str">
        <f>IF(P321=Filmandvideo, "Film &amp; Video")</f>
        <v>Film &amp; Video</v>
      </c>
    </row>
    <row r="322" spans="1:19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3">
        <f t="shared" si="16"/>
        <v>42360.958333333328</v>
      </c>
      <c r="K322" s="5">
        <v>1448284433</v>
      </c>
      <c r="L322" s="13">
        <f t="shared" si="17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8">
        <f t="shared" si="18"/>
        <v>106.58000000000001</v>
      </c>
      <c r="R322" s="9">
        <f t="shared" si="19"/>
        <v>134.91139240506328</v>
      </c>
      <c r="S322" t="str">
        <f>IF(P322=Filmandvideo, "Film &amp; Video")</f>
        <v>Film &amp; Video</v>
      </c>
    </row>
    <row r="323" spans="1:19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3">
        <f t="shared" ref="J323:J386" si="20">(((I323/60)/60)/24)+DATE(1970,1,1)</f>
        <v>42682.488263888896</v>
      </c>
      <c r="K323" s="5">
        <v>1475577786</v>
      </c>
      <c r="L323" s="13">
        <f t="shared" ref="L323:L386" si="21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8">
        <f t="shared" ref="Q323:Q386" si="22">E323/D323*100</f>
        <v>102.66285714285715</v>
      </c>
      <c r="R323" s="9">
        <f t="shared" ref="R323:R386" si="23">E323/N323</f>
        <v>106.62314540059347</v>
      </c>
      <c r="S323" t="str">
        <f>IF(P323=Filmandvideo, "Film &amp; Video")</f>
        <v>Film &amp; Video</v>
      </c>
    </row>
    <row r="324" spans="1:19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3">
        <f t="shared" si="20"/>
        <v>42503.57</v>
      </c>
      <c r="K324" s="5">
        <v>1460554848</v>
      </c>
      <c r="L324" s="13">
        <f t="shared" si="21"/>
        <v>42473.57</v>
      </c>
      <c r="M324" t="b">
        <v>1</v>
      </c>
      <c r="N324">
        <v>186</v>
      </c>
      <c r="O324" t="b">
        <v>1</v>
      </c>
      <c r="P324" t="s">
        <v>8269</v>
      </c>
      <c r="Q324" s="8">
        <f t="shared" si="22"/>
        <v>107.91200000000001</v>
      </c>
      <c r="R324" s="9">
        <f t="shared" si="23"/>
        <v>145.04301075268816</v>
      </c>
      <c r="S324" t="str">
        <f>IF(P324=Filmandvideo, "Film &amp; Video")</f>
        <v>Film &amp; Video</v>
      </c>
    </row>
    <row r="325" spans="1:19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3">
        <f t="shared" si="20"/>
        <v>42725.332638888889</v>
      </c>
      <c r="K325" s="5">
        <v>1479886966</v>
      </c>
      <c r="L325" s="13">
        <f t="shared" si="21"/>
        <v>42697.32136574074</v>
      </c>
      <c r="M325" t="b">
        <v>1</v>
      </c>
      <c r="N325">
        <v>58</v>
      </c>
      <c r="O325" t="b">
        <v>1</v>
      </c>
      <c r="P325" t="s">
        <v>8269</v>
      </c>
      <c r="Q325" s="8">
        <f t="shared" si="22"/>
        <v>123.07407407407408</v>
      </c>
      <c r="R325" s="9">
        <f t="shared" si="23"/>
        <v>114.58620689655173</v>
      </c>
      <c r="S325" t="str">
        <f>IF(P325=Filmandvideo, "Film &amp; Video")</f>
        <v>Film &amp; Video</v>
      </c>
    </row>
    <row r="326" spans="1:19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3">
        <f t="shared" si="20"/>
        <v>42217.626250000001</v>
      </c>
      <c r="K326" s="5">
        <v>1435590108</v>
      </c>
      <c r="L326" s="13">
        <f t="shared" si="21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8">
        <f t="shared" si="22"/>
        <v>101.6</v>
      </c>
      <c r="R326" s="9">
        <f t="shared" si="23"/>
        <v>105.3170731707317</v>
      </c>
      <c r="S326" t="str">
        <f>IF(P326=Filmandvideo, "Film &amp; Video")</f>
        <v>Film &amp; Video</v>
      </c>
    </row>
    <row r="327" spans="1:19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3">
        <f t="shared" si="20"/>
        <v>42724.187881944439</v>
      </c>
      <c r="K327" s="5">
        <v>1479184233</v>
      </c>
      <c r="L327" s="13">
        <f t="shared" si="21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8">
        <f t="shared" si="22"/>
        <v>104.396</v>
      </c>
      <c r="R327" s="9">
        <f t="shared" si="23"/>
        <v>70.921195652173907</v>
      </c>
      <c r="S327" t="str">
        <f>IF(P327=Filmandvideo, "Film &amp; Video")</f>
        <v>Film &amp; Video</v>
      </c>
    </row>
    <row r="328" spans="1:19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3">
        <f t="shared" si="20"/>
        <v>42808.956250000003</v>
      </c>
      <c r="K328" s="5">
        <v>1486625606</v>
      </c>
      <c r="L328" s="13">
        <f t="shared" si="21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8">
        <f t="shared" si="22"/>
        <v>112.92973333333333</v>
      </c>
      <c r="R328" s="9">
        <f t="shared" si="23"/>
        <v>147.17167680278018</v>
      </c>
      <c r="S328" t="str">
        <f>IF(P328=Filmandvideo, "Film &amp; Video")</f>
        <v>Film &amp; Video</v>
      </c>
    </row>
    <row r="329" spans="1:19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3">
        <f t="shared" si="20"/>
        <v>42085.333333333328</v>
      </c>
      <c r="K329" s="5">
        <v>1424669929</v>
      </c>
      <c r="L329" s="13">
        <f t="shared" si="21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8">
        <f t="shared" si="22"/>
        <v>136.4</v>
      </c>
      <c r="R329" s="9">
        <f t="shared" si="23"/>
        <v>160.47058823529412</v>
      </c>
      <c r="S329" t="str">
        <f>IF(P329=Filmandvideo, "Film &amp; Video")</f>
        <v>Film &amp; Video</v>
      </c>
    </row>
    <row r="330" spans="1:19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3">
        <f t="shared" si="20"/>
        <v>42309.166666666672</v>
      </c>
      <c r="K330" s="5">
        <v>1443739388</v>
      </c>
      <c r="L330" s="13">
        <f t="shared" si="21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8">
        <f t="shared" si="22"/>
        <v>103.61439999999999</v>
      </c>
      <c r="R330" s="9">
        <f t="shared" si="23"/>
        <v>156.04578313253012</v>
      </c>
      <c r="S330" t="str">
        <f>IF(P330=Filmandvideo, "Film &amp; Video")</f>
        <v>Film &amp; Video</v>
      </c>
    </row>
    <row r="331" spans="1:19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3">
        <f t="shared" si="20"/>
        <v>42315.166666666672</v>
      </c>
      <c r="K331" s="5">
        <v>1444821127</v>
      </c>
      <c r="L331" s="13">
        <f t="shared" si="21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8">
        <f t="shared" si="22"/>
        <v>105.5</v>
      </c>
      <c r="R331" s="9">
        <f t="shared" si="23"/>
        <v>63.17365269461078</v>
      </c>
      <c r="S331" t="str">
        <f>IF(P331=Filmandvideo, "Film &amp; Video")</f>
        <v>Film &amp; Video</v>
      </c>
    </row>
    <row r="332" spans="1:19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3">
        <f t="shared" si="20"/>
        <v>41411.165972222225</v>
      </c>
      <c r="K332" s="5">
        <v>1366028563</v>
      </c>
      <c r="L332" s="13">
        <f t="shared" si="21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8">
        <f t="shared" si="22"/>
        <v>101.82857142857142</v>
      </c>
      <c r="R332" s="9">
        <f t="shared" si="23"/>
        <v>104.82352941176471</v>
      </c>
      <c r="S332" t="str">
        <f>IF(P332=Filmandvideo, "Film &amp; Video")</f>
        <v>Film &amp; Video</v>
      </c>
    </row>
    <row r="333" spans="1:19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3">
        <f t="shared" si="20"/>
        <v>42538.581412037034</v>
      </c>
      <c r="K333" s="5">
        <v>1463493434</v>
      </c>
      <c r="L333" s="13">
        <f t="shared" si="21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8">
        <f t="shared" si="22"/>
        <v>106.60499999999999</v>
      </c>
      <c r="R333" s="9">
        <f t="shared" si="23"/>
        <v>97.356164383561648</v>
      </c>
      <c r="S333" t="str">
        <f>IF(P333=Filmandvideo, "Film &amp; Video")</f>
        <v>Film &amp; Video</v>
      </c>
    </row>
    <row r="334" spans="1:19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3">
        <f t="shared" si="20"/>
        <v>42305.333333333328</v>
      </c>
      <c r="K334" s="5">
        <v>1442420377</v>
      </c>
      <c r="L334" s="13">
        <f t="shared" si="21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8">
        <f t="shared" si="22"/>
        <v>113.015</v>
      </c>
      <c r="R334" s="9">
        <f t="shared" si="23"/>
        <v>203.63063063063063</v>
      </c>
      <c r="S334" t="str">
        <f>IF(P334=Filmandvideo, "Film &amp; Video")</f>
        <v>Film &amp; Video</v>
      </c>
    </row>
    <row r="335" spans="1:19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3">
        <f t="shared" si="20"/>
        <v>42467.59480324074</v>
      </c>
      <c r="K335" s="5">
        <v>1457450191</v>
      </c>
      <c r="L335" s="13">
        <f t="shared" si="21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8">
        <f t="shared" si="22"/>
        <v>125.22750000000001</v>
      </c>
      <c r="R335" s="9">
        <f t="shared" si="23"/>
        <v>188.31203007518798</v>
      </c>
      <c r="S335" t="str">
        <f>IF(P335=Filmandvideo, "Film &amp; Video")</f>
        <v>Film &amp; Video</v>
      </c>
    </row>
    <row r="336" spans="1:19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3">
        <f t="shared" si="20"/>
        <v>42139.791666666672</v>
      </c>
      <c r="K336" s="5">
        <v>1428423757</v>
      </c>
      <c r="L336" s="13">
        <f t="shared" si="21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8">
        <f t="shared" si="22"/>
        <v>101.19</v>
      </c>
      <c r="R336" s="9">
        <f t="shared" si="23"/>
        <v>146.65217391304347</v>
      </c>
      <c r="S336" t="str">
        <f>IF(P336=Filmandvideo, "Film &amp; Video")</f>
        <v>Film &amp; Video</v>
      </c>
    </row>
    <row r="337" spans="1:19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3">
        <f t="shared" si="20"/>
        <v>42132.916666666672</v>
      </c>
      <c r="K337" s="5">
        <v>1428428515</v>
      </c>
      <c r="L337" s="13">
        <f t="shared" si="21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8">
        <f t="shared" si="22"/>
        <v>102.76470588235294</v>
      </c>
      <c r="R337" s="9">
        <f t="shared" si="23"/>
        <v>109.1875</v>
      </c>
      <c r="S337" t="str">
        <f>IF(P337=Filmandvideo, "Film &amp; Video")</f>
        <v>Film &amp; Video</v>
      </c>
    </row>
    <row r="338" spans="1:19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3">
        <f t="shared" si="20"/>
        <v>42321.637939814813</v>
      </c>
      <c r="K338" s="5">
        <v>1444832318</v>
      </c>
      <c r="L338" s="13">
        <f t="shared" si="21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8">
        <f t="shared" si="22"/>
        <v>116.83911999999998</v>
      </c>
      <c r="R338" s="9">
        <f t="shared" si="23"/>
        <v>59.249046653144013</v>
      </c>
      <c r="S338" t="str">
        <f>IF(P338=Filmandvideo, "Film &amp; Video")</f>
        <v>Film &amp; Video</v>
      </c>
    </row>
    <row r="339" spans="1:19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3">
        <f t="shared" si="20"/>
        <v>42077.086898148147</v>
      </c>
      <c r="K339" s="5">
        <v>1423710308</v>
      </c>
      <c r="L339" s="13">
        <f t="shared" si="21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8">
        <f t="shared" si="22"/>
        <v>101.16833333333335</v>
      </c>
      <c r="R339" s="9">
        <f t="shared" si="23"/>
        <v>97.904838709677421</v>
      </c>
      <c r="S339" t="str">
        <f>IF(P339=Filmandvideo, "Film &amp; Video")</f>
        <v>Film &amp; Video</v>
      </c>
    </row>
    <row r="340" spans="1:19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3">
        <f t="shared" si="20"/>
        <v>42616.041666666672</v>
      </c>
      <c r="K340" s="5">
        <v>1468001290</v>
      </c>
      <c r="L340" s="13">
        <f t="shared" si="21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8">
        <f t="shared" si="22"/>
        <v>110.13360000000002</v>
      </c>
      <c r="R340" s="9">
        <f t="shared" si="23"/>
        <v>70.000169491525426</v>
      </c>
      <c r="S340" t="str">
        <f>IF(P340=Filmandvideo, "Film &amp; Video")</f>
        <v>Film &amp; Video</v>
      </c>
    </row>
    <row r="341" spans="1:19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3">
        <f t="shared" si="20"/>
        <v>42123.760046296295</v>
      </c>
      <c r="K341" s="5">
        <v>1427739268</v>
      </c>
      <c r="L341" s="13">
        <f t="shared" si="21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8">
        <f t="shared" si="22"/>
        <v>108.08333333333333</v>
      </c>
      <c r="R341" s="9">
        <f t="shared" si="23"/>
        <v>72.865168539325836</v>
      </c>
      <c r="S341" t="str">
        <f>IF(P341=Filmandvideo, "Film &amp; Video")</f>
        <v>Film &amp; Video</v>
      </c>
    </row>
    <row r="342" spans="1:19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3">
        <f t="shared" si="20"/>
        <v>42802.875</v>
      </c>
      <c r="K342" s="5">
        <v>1486397007</v>
      </c>
      <c r="L342" s="13">
        <f t="shared" si="21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8">
        <f t="shared" si="22"/>
        <v>125.02285714285715</v>
      </c>
      <c r="R342" s="9">
        <f t="shared" si="23"/>
        <v>146.34782608695653</v>
      </c>
      <c r="S342" t="str">
        <f>IF(P342=Filmandvideo, "Film &amp; Video")</f>
        <v>Film &amp; Video</v>
      </c>
    </row>
    <row r="343" spans="1:19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3">
        <f t="shared" si="20"/>
        <v>41913.165972222225</v>
      </c>
      <c r="K343" s="5">
        <v>1410555998</v>
      </c>
      <c r="L343" s="13">
        <f t="shared" si="21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8">
        <f t="shared" si="22"/>
        <v>106.71428571428572</v>
      </c>
      <c r="R343" s="9">
        <f t="shared" si="23"/>
        <v>67.909090909090907</v>
      </c>
      <c r="S343" t="str">
        <f>IF(P343=Filmandvideo, "Film &amp; Video")</f>
        <v>Film &amp; Video</v>
      </c>
    </row>
    <row r="344" spans="1:19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3">
        <f t="shared" si="20"/>
        <v>42489.780844907407</v>
      </c>
      <c r="K344" s="5">
        <v>1459363465</v>
      </c>
      <c r="L344" s="13">
        <f t="shared" si="21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8">
        <f t="shared" si="22"/>
        <v>100.36639999999998</v>
      </c>
      <c r="R344" s="9">
        <f t="shared" si="23"/>
        <v>169.85083076923075</v>
      </c>
      <c r="S344" t="str">
        <f>IF(P344=Filmandvideo, "Film &amp; Video")</f>
        <v>Film &amp; Video</v>
      </c>
    </row>
    <row r="345" spans="1:19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3">
        <f t="shared" si="20"/>
        <v>41957.125</v>
      </c>
      <c r="K345" s="5">
        <v>1413308545</v>
      </c>
      <c r="L345" s="13">
        <f t="shared" si="21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8">
        <f t="shared" si="22"/>
        <v>102.02863333333335</v>
      </c>
      <c r="R345" s="9">
        <f t="shared" si="23"/>
        <v>58.413339694656486</v>
      </c>
      <c r="S345" t="str">
        <f>IF(P345=Filmandvideo, "Film &amp; Video")</f>
        <v>Film &amp; Video</v>
      </c>
    </row>
    <row r="346" spans="1:19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3">
        <f t="shared" si="20"/>
        <v>42156.097222222219</v>
      </c>
      <c r="K346" s="5">
        <v>1429312694</v>
      </c>
      <c r="L346" s="13">
        <f t="shared" si="21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8">
        <f t="shared" si="22"/>
        <v>102.08358208955224</v>
      </c>
      <c r="R346" s="9">
        <f t="shared" si="23"/>
        <v>119.99298245614035</v>
      </c>
      <c r="S346" t="str">
        <f>IF(P346=Filmandvideo, "Film &amp; Video")</f>
        <v>Film &amp; Video</v>
      </c>
    </row>
    <row r="347" spans="1:19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3">
        <f t="shared" si="20"/>
        <v>42144.944328703699</v>
      </c>
      <c r="K347" s="5">
        <v>1429569590</v>
      </c>
      <c r="L347" s="13">
        <f t="shared" si="21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8">
        <f t="shared" si="22"/>
        <v>123.27586206896552</v>
      </c>
      <c r="R347" s="9">
        <f t="shared" si="23"/>
        <v>99.860335195530723</v>
      </c>
      <c r="S347" t="str">
        <f>IF(P347=Filmandvideo, "Film &amp; Video")</f>
        <v>Film &amp; Video</v>
      </c>
    </row>
    <row r="348" spans="1:19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3">
        <f t="shared" si="20"/>
        <v>42291.500243055561</v>
      </c>
      <c r="K348" s="5">
        <v>1442232021</v>
      </c>
      <c r="L348" s="13">
        <f t="shared" si="21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8">
        <f t="shared" si="22"/>
        <v>170.28880000000001</v>
      </c>
      <c r="R348" s="9">
        <f t="shared" si="23"/>
        <v>90.579148936170213</v>
      </c>
      <c r="S348" t="str">
        <f>IF(P348=Filmandvideo, "Film &amp; Video")</f>
        <v>Film &amp; Video</v>
      </c>
    </row>
    <row r="349" spans="1:19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3">
        <f t="shared" si="20"/>
        <v>42322.537141203706</v>
      </c>
      <c r="K349" s="5">
        <v>1444910009</v>
      </c>
      <c r="L349" s="13">
        <f t="shared" si="21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8">
        <f t="shared" si="22"/>
        <v>111.59049999999999</v>
      </c>
      <c r="R349" s="9">
        <f t="shared" si="23"/>
        <v>117.77361477572559</v>
      </c>
      <c r="S349" t="str">
        <f>IF(P349=Filmandvideo, "Film &amp; Video")</f>
        <v>Film &amp; Video</v>
      </c>
    </row>
    <row r="350" spans="1:19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3">
        <f t="shared" si="20"/>
        <v>42237.58699074074</v>
      </c>
      <c r="K350" s="5">
        <v>1437573916</v>
      </c>
      <c r="L350" s="13">
        <f t="shared" si="21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8">
        <f t="shared" si="22"/>
        <v>103</v>
      </c>
      <c r="R350" s="9">
        <f t="shared" si="23"/>
        <v>86.554621848739501</v>
      </c>
      <c r="S350" t="str">
        <f>IF(P350=Filmandvideo, "Film &amp; Video")</f>
        <v>Film &amp; Video</v>
      </c>
    </row>
    <row r="351" spans="1:19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3">
        <f t="shared" si="20"/>
        <v>42790.498935185184</v>
      </c>
      <c r="K351" s="5">
        <v>1485345508</v>
      </c>
      <c r="L351" s="13">
        <f t="shared" si="21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8">
        <f t="shared" si="22"/>
        <v>106.63570159857905</v>
      </c>
      <c r="R351" s="9">
        <f t="shared" si="23"/>
        <v>71.899281437125751</v>
      </c>
      <c r="S351" t="str">
        <f>IF(P351=Filmandvideo, "Film &amp; Video")</f>
        <v>Film &amp; Video</v>
      </c>
    </row>
    <row r="352" spans="1:19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3">
        <f t="shared" si="20"/>
        <v>42624.165972222225</v>
      </c>
      <c r="K352" s="5">
        <v>1470274509</v>
      </c>
      <c r="L352" s="13">
        <f t="shared" si="21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8">
        <f t="shared" si="22"/>
        <v>114.75999999999999</v>
      </c>
      <c r="R352" s="9">
        <f t="shared" si="23"/>
        <v>129.81900452488688</v>
      </c>
      <c r="S352" t="str">
        <f>IF(P352=Filmandvideo, "Film &amp; Video")</f>
        <v>Film &amp; Video</v>
      </c>
    </row>
    <row r="353" spans="1:19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3">
        <f t="shared" si="20"/>
        <v>42467.923078703709</v>
      </c>
      <c r="K353" s="5">
        <v>1456614554</v>
      </c>
      <c r="L353" s="13">
        <f t="shared" si="21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8">
        <f t="shared" si="22"/>
        <v>127.34117647058822</v>
      </c>
      <c r="R353" s="9">
        <f t="shared" si="23"/>
        <v>44.912863070539416</v>
      </c>
      <c r="S353" t="str">
        <f>IF(P353=Filmandvideo, "Film &amp; Video")</f>
        <v>Film &amp; Video</v>
      </c>
    </row>
    <row r="354" spans="1:19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3">
        <f t="shared" si="20"/>
        <v>41920.167453703703</v>
      </c>
      <c r="K354" s="5">
        <v>1410148868</v>
      </c>
      <c r="L354" s="13">
        <f t="shared" si="21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8">
        <f t="shared" si="22"/>
        <v>116.56</v>
      </c>
      <c r="R354" s="9">
        <f t="shared" si="23"/>
        <v>40.755244755244753</v>
      </c>
      <c r="S354" t="str">
        <f>IF(P354=Filmandvideo, "Film &amp; Video")</f>
        <v>Film &amp; Video</v>
      </c>
    </row>
    <row r="355" spans="1:19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3">
        <f t="shared" si="20"/>
        <v>42327.833553240736</v>
      </c>
      <c r="K355" s="5">
        <v>1445367619</v>
      </c>
      <c r="L355" s="13">
        <f t="shared" si="21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8">
        <f t="shared" si="22"/>
        <v>108.61819426615318</v>
      </c>
      <c r="R355" s="9">
        <f t="shared" si="23"/>
        <v>103.52394779771615</v>
      </c>
      <c r="S355" t="str">
        <f>IF(P355=Filmandvideo, "Film &amp; Video")</f>
        <v>Film &amp; Video</v>
      </c>
    </row>
    <row r="356" spans="1:19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3">
        <f t="shared" si="20"/>
        <v>42468.786122685182</v>
      </c>
      <c r="K356" s="5">
        <v>1457553121</v>
      </c>
      <c r="L356" s="13">
        <f t="shared" si="21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8">
        <f t="shared" si="22"/>
        <v>103.94285714285714</v>
      </c>
      <c r="R356" s="9">
        <f t="shared" si="23"/>
        <v>125.44827586206897</v>
      </c>
      <c r="S356" t="str">
        <f>IF(P356=Filmandvideo, "Film &amp; Video")</f>
        <v>Film &amp; Video</v>
      </c>
    </row>
    <row r="357" spans="1:19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3">
        <f t="shared" si="20"/>
        <v>41974.3355787037</v>
      </c>
      <c r="K357" s="5">
        <v>1414738994</v>
      </c>
      <c r="L357" s="13">
        <f t="shared" si="21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8">
        <f t="shared" si="22"/>
        <v>116.25714285714285</v>
      </c>
      <c r="R357" s="9">
        <f t="shared" si="23"/>
        <v>246.60606060606059</v>
      </c>
      <c r="S357" t="str">
        <f>IF(P357=Filmandvideo, "Film &amp; Video")</f>
        <v>Film &amp; Video</v>
      </c>
    </row>
    <row r="358" spans="1:19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3">
        <f t="shared" si="20"/>
        <v>42445.761493055557</v>
      </c>
      <c r="K358" s="5">
        <v>1455563793</v>
      </c>
      <c r="L358" s="13">
        <f t="shared" si="21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8">
        <f t="shared" si="22"/>
        <v>102.69239999999999</v>
      </c>
      <c r="R358" s="9">
        <f t="shared" si="23"/>
        <v>79.401340206185566</v>
      </c>
      <c r="S358" t="str">
        <f>IF(P358=Filmandvideo, "Film &amp; Video")</f>
        <v>Film &amp; Video</v>
      </c>
    </row>
    <row r="359" spans="1:19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3">
        <f t="shared" si="20"/>
        <v>42118.222187499996</v>
      </c>
      <c r="K359" s="5">
        <v>1426396797</v>
      </c>
      <c r="L359" s="13">
        <f t="shared" si="21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8">
        <f t="shared" si="22"/>
        <v>174</v>
      </c>
      <c r="R359" s="9">
        <f t="shared" si="23"/>
        <v>86.138613861386133</v>
      </c>
      <c r="S359" t="str">
        <f>IF(P359=Filmandvideo, "Film &amp; Video")</f>
        <v>Film &amp; Video</v>
      </c>
    </row>
    <row r="360" spans="1:19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3">
        <f t="shared" si="20"/>
        <v>42536.625</v>
      </c>
      <c r="K360" s="5">
        <v>1463517521</v>
      </c>
      <c r="L360" s="13">
        <f t="shared" si="21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8">
        <f t="shared" si="22"/>
        <v>103.08800000000001</v>
      </c>
      <c r="R360" s="9">
        <f t="shared" si="23"/>
        <v>193.04868913857678</v>
      </c>
      <c r="S360" t="str">
        <f>IF(P360=Filmandvideo, "Film &amp; Video")</f>
        <v>Film &amp; Video</v>
      </c>
    </row>
    <row r="361" spans="1:19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3">
        <f t="shared" si="20"/>
        <v>41957.216666666667</v>
      </c>
      <c r="K361" s="5">
        <v>1414028490</v>
      </c>
      <c r="L361" s="13">
        <f t="shared" si="21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8">
        <f t="shared" si="22"/>
        <v>104.85537190082646</v>
      </c>
      <c r="R361" s="9">
        <f t="shared" si="23"/>
        <v>84.023178807947019</v>
      </c>
      <c r="S361" t="str">
        <f>IF(P361=Filmandvideo, "Film &amp; Video")</f>
        <v>Film &amp; Video</v>
      </c>
    </row>
    <row r="362" spans="1:19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3">
        <f t="shared" si="20"/>
        <v>42208.132638888885</v>
      </c>
      <c r="K362" s="5">
        <v>1433799180</v>
      </c>
      <c r="L362" s="13">
        <f t="shared" si="21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8">
        <f t="shared" si="22"/>
        <v>101.375</v>
      </c>
      <c r="R362" s="9">
        <f t="shared" si="23"/>
        <v>139.82758620689654</v>
      </c>
      <c r="S362" t="str">
        <f>IF(P362=Filmandvideo, "Film &amp; Video")</f>
        <v>Film &amp; Video</v>
      </c>
    </row>
    <row r="363" spans="1:19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3">
        <f t="shared" si="20"/>
        <v>41966.042893518519</v>
      </c>
      <c r="K363" s="5">
        <v>1414108906</v>
      </c>
      <c r="L363" s="13">
        <f t="shared" si="21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8">
        <f t="shared" si="22"/>
        <v>111.07699999999998</v>
      </c>
      <c r="R363" s="9">
        <f t="shared" si="23"/>
        <v>109.82189265536722</v>
      </c>
      <c r="S363" t="str">
        <f>IF(P363=Filmandvideo, "Film &amp; Video")</f>
        <v>Film &amp; Video</v>
      </c>
    </row>
    <row r="364" spans="1:19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3">
        <f t="shared" si="20"/>
        <v>41859</v>
      </c>
      <c r="K364" s="5">
        <v>1405573391</v>
      </c>
      <c r="L364" s="13">
        <f t="shared" si="21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8">
        <f t="shared" si="22"/>
        <v>124.15933781686496</v>
      </c>
      <c r="R364" s="9">
        <f t="shared" si="23"/>
        <v>139.53488372093022</v>
      </c>
      <c r="S364" t="str">
        <f>IF(P364=Filmandvideo, "Film &amp; Video")</f>
        <v>Film &amp; Video</v>
      </c>
    </row>
    <row r="365" spans="1:19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3">
        <f t="shared" si="20"/>
        <v>40300.806944444441</v>
      </c>
      <c r="K365" s="5">
        <v>1268934736</v>
      </c>
      <c r="L365" s="13">
        <f t="shared" si="21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8">
        <f t="shared" si="22"/>
        <v>101.33333333333334</v>
      </c>
      <c r="R365" s="9">
        <f t="shared" si="23"/>
        <v>347.84615384615387</v>
      </c>
      <c r="S365" t="str">
        <f>IF(P365=Filmandvideo, "Film &amp; Video")</f>
        <v>Film &amp; Video</v>
      </c>
    </row>
    <row r="366" spans="1:19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3">
        <f t="shared" si="20"/>
        <v>41811.165972222225</v>
      </c>
      <c r="K366" s="5">
        <v>1400704672</v>
      </c>
      <c r="L366" s="13">
        <f t="shared" si="21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8">
        <f t="shared" si="22"/>
        <v>110.16142857142856</v>
      </c>
      <c r="R366" s="9">
        <f t="shared" si="23"/>
        <v>68.24159292035398</v>
      </c>
      <c r="S366" t="str">
        <f>IF(P366=Filmandvideo, "Film &amp; Video")</f>
        <v>Film &amp; Video</v>
      </c>
    </row>
    <row r="367" spans="1:19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3">
        <f t="shared" si="20"/>
        <v>41698.606469907405</v>
      </c>
      <c r="K367" s="5">
        <v>1391005999</v>
      </c>
      <c r="L367" s="13">
        <f t="shared" si="21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8">
        <f t="shared" si="22"/>
        <v>103.97333333333334</v>
      </c>
      <c r="R367" s="9">
        <f t="shared" si="23"/>
        <v>239.93846153846152</v>
      </c>
      <c r="S367" t="str">
        <f>IF(P367=Filmandvideo, "Film &amp; Video")</f>
        <v>Film &amp; Video</v>
      </c>
    </row>
    <row r="368" spans="1:19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3">
        <f t="shared" si="20"/>
        <v>41049.793032407404</v>
      </c>
      <c r="K368" s="5">
        <v>1334948518</v>
      </c>
      <c r="L368" s="13">
        <f t="shared" si="21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8">
        <f t="shared" si="22"/>
        <v>101.31578947368421</v>
      </c>
      <c r="R368" s="9">
        <f t="shared" si="23"/>
        <v>287.31343283582089</v>
      </c>
      <c r="S368" t="str">
        <f>IF(P368=Filmandvideo, "Film &amp; Video")</f>
        <v>Film &amp; Video</v>
      </c>
    </row>
    <row r="369" spans="1:19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3">
        <f t="shared" si="20"/>
        <v>41395.207638888889</v>
      </c>
      <c r="K369" s="5">
        <v>1363960278</v>
      </c>
      <c r="L369" s="13">
        <f t="shared" si="21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8">
        <f t="shared" si="22"/>
        <v>103.3501</v>
      </c>
      <c r="R369" s="9">
        <f t="shared" si="23"/>
        <v>86.84882352941176</v>
      </c>
      <c r="S369" t="str">
        <f>IF(P369=Filmandvideo, "Film &amp; Video")</f>
        <v>Film &amp; Video</v>
      </c>
    </row>
    <row r="370" spans="1:19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3">
        <f t="shared" si="20"/>
        <v>42078.563912037032</v>
      </c>
      <c r="K370" s="5">
        <v>1423405922</v>
      </c>
      <c r="L370" s="13">
        <f t="shared" si="21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8">
        <f t="shared" si="22"/>
        <v>104.11200000000001</v>
      </c>
      <c r="R370" s="9">
        <f t="shared" si="23"/>
        <v>81.84905660377359</v>
      </c>
      <c r="S370" t="str">
        <f>IF(P370=Filmandvideo, "Film &amp; Video")</f>
        <v>Film &amp; Video</v>
      </c>
    </row>
    <row r="371" spans="1:19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3">
        <f t="shared" si="20"/>
        <v>40923.551724537036</v>
      </c>
      <c r="K371" s="5">
        <v>1324041269</v>
      </c>
      <c r="L371" s="13">
        <f t="shared" si="21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8">
        <f t="shared" si="22"/>
        <v>110.15569230769231</v>
      </c>
      <c r="R371" s="9">
        <f t="shared" si="23"/>
        <v>42.874970059880241</v>
      </c>
      <c r="S371" t="str">
        <f>IF(P371=Filmandvideo, "Film &amp; Video")</f>
        <v>Film &amp; Video</v>
      </c>
    </row>
    <row r="372" spans="1:19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3">
        <f t="shared" si="20"/>
        <v>42741.795138888891</v>
      </c>
      <c r="K372" s="5">
        <v>1481137500</v>
      </c>
      <c r="L372" s="13">
        <f t="shared" si="21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8">
        <f t="shared" si="22"/>
        <v>122.02</v>
      </c>
      <c r="R372" s="9">
        <f t="shared" si="23"/>
        <v>709.41860465116281</v>
      </c>
      <c r="S372" t="str">
        <f>IF(P372=Filmandvideo, "Film &amp; Video")</f>
        <v>Film &amp; Video</v>
      </c>
    </row>
    <row r="373" spans="1:19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3">
        <f t="shared" si="20"/>
        <v>41306.767812500002</v>
      </c>
      <c r="K373" s="5">
        <v>1355855139</v>
      </c>
      <c r="L373" s="13">
        <f t="shared" si="21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8">
        <f t="shared" si="22"/>
        <v>114.16866666666667</v>
      </c>
      <c r="R373" s="9">
        <f t="shared" si="23"/>
        <v>161.25517890772127</v>
      </c>
      <c r="S373" t="str">
        <f>IF(P373=Filmandvideo, "Film &amp; Video")</f>
        <v>Film &amp; Video</v>
      </c>
    </row>
    <row r="374" spans="1:19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3">
        <f t="shared" si="20"/>
        <v>42465.666666666672</v>
      </c>
      <c r="K374" s="5">
        <v>1456408244</v>
      </c>
      <c r="L374" s="13">
        <f t="shared" si="21"/>
        <v>42425.576898148152</v>
      </c>
      <c r="M374" t="b">
        <v>0</v>
      </c>
      <c r="N374">
        <v>9</v>
      </c>
      <c r="O374" t="b">
        <v>1</v>
      </c>
      <c r="P374" t="s">
        <v>8269</v>
      </c>
      <c r="Q374" s="8">
        <f t="shared" si="22"/>
        <v>125.33333333333334</v>
      </c>
      <c r="R374" s="9">
        <f t="shared" si="23"/>
        <v>41.777777777777779</v>
      </c>
      <c r="S374" t="str">
        <f>IF(P374=Filmandvideo, "Film &amp; Video")</f>
        <v>Film &amp; Video</v>
      </c>
    </row>
    <row r="375" spans="1:19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3">
        <f t="shared" si="20"/>
        <v>41108.91201388889</v>
      </c>
      <c r="K375" s="5">
        <v>1340056398</v>
      </c>
      <c r="L375" s="13">
        <f t="shared" si="21"/>
        <v>41078.91201388889</v>
      </c>
      <c r="M375" t="b">
        <v>0</v>
      </c>
      <c r="N375">
        <v>89</v>
      </c>
      <c r="O375" t="b">
        <v>1</v>
      </c>
      <c r="P375" t="s">
        <v>8269</v>
      </c>
      <c r="Q375" s="8">
        <f t="shared" si="22"/>
        <v>106.66666666666667</v>
      </c>
      <c r="R375" s="9">
        <f t="shared" si="23"/>
        <v>89.887640449438209</v>
      </c>
      <c r="S375" t="str">
        <f>IF(P375=Filmandvideo, "Film &amp; Video")</f>
        <v>Film &amp; Video</v>
      </c>
    </row>
    <row r="376" spans="1:19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3">
        <f t="shared" si="20"/>
        <v>40802.889247685183</v>
      </c>
      <c r="K376" s="5">
        <v>1312320031</v>
      </c>
      <c r="L376" s="13">
        <f t="shared" si="21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8">
        <f t="shared" si="22"/>
        <v>130.65</v>
      </c>
      <c r="R376" s="9">
        <f t="shared" si="23"/>
        <v>45.051724137931032</v>
      </c>
      <c r="S376" t="str">
        <f>IF(P376=Filmandvideo, "Film &amp; Video")</f>
        <v>Film &amp; Video</v>
      </c>
    </row>
    <row r="377" spans="1:19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3">
        <f t="shared" si="20"/>
        <v>41699.720833333333</v>
      </c>
      <c r="K377" s="5">
        <v>1390088311</v>
      </c>
      <c r="L377" s="13">
        <f t="shared" si="21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8">
        <f t="shared" si="22"/>
        <v>120</v>
      </c>
      <c r="R377" s="9">
        <f t="shared" si="23"/>
        <v>42.857142857142854</v>
      </c>
      <c r="S377" t="str">
        <f>IF(P377=Filmandvideo, "Film &amp; Video")</f>
        <v>Film &amp; Video</v>
      </c>
    </row>
    <row r="378" spans="1:19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3">
        <f t="shared" si="20"/>
        <v>42607.452731481477</v>
      </c>
      <c r="K378" s="5">
        <v>1469443916</v>
      </c>
      <c r="L378" s="13">
        <f t="shared" si="21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8">
        <f t="shared" si="22"/>
        <v>105.9591836734694</v>
      </c>
      <c r="R378" s="9">
        <f t="shared" si="23"/>
        <v>54.083333333333336</v>
      </c>
      <c r="S378" t="str">
        <f>IF(P378=Filmandvideo, "Film &amp; Video")</f>
        <v>Film &amp; Video</v>
      </c>
    </row>
    <row r="379" spans="1:19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3">
        <f t="shared" si="20"/>
        <v>42322.292361111111</v>
      </c>
      <c r="K379" s="5">
        <v>1444888868</v>
      </c>
      <c r="L379" s="13">
        <f t="shared" si="21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8">
        <f t="shared" si="22"/>
        <v>114.39999999999999</v>
      </c>
      <c r="R379" s="9">
        <f t="shared" si="23"/>
        <v>103.21804511278195</v>
      </c>
      <c r="S379" t="str">
        <f>IF(P379=Filmandvideo, "Film &amp; Video")</f>
        <v>Film &amp; Video</v>
      </c>
    </row>
    <row r="380" spans="1:19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3">
        <f t="shared" si="20"/>
        <v>42394.994444444441</v>
      </c>
      <c r="K380" s="5">
        <v>1451655808</v>
      </c>
      <c r="L380" s="13">
        <f t="shared" si="21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8">
        <f t="shared" si="22"/>
        <v>111.76666666666665</v>
      </c>
      <c r="R380" s="9">
        <f t="shared" si="23"/>
        <v>40.397590361445786</v>
      </c>
      <c r="S380" t="str">
        <f>IF(P380=Filmandvideo, "Film &amp; Video")</f>
        <v>Film &amp; Video</v>
      </c>
    </row>
    <row r="381" spans="1:19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3">
        <f t="shared" si="20"/>
        <v>41032.688333333332</v>
      </c>
      <c r="K381" s="5">
        <v>1332174672</v>
      </c>
      <c r="L381" s="13">
        <f t="shared" si="21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8">
        <f t="shared" si="22"/>
        <v>116.08000000000001</v>
      </c>
      <c r="R381" s="9">
        <f t="shared" si="23"/>
        <v>116.85906040268456</v>
      </c>
      <c r="S381" t="str">
        <f>IF(P381=Filmandvideo, "Film &amp; Video")</f>
        <v>Film &amp; Video</v>
      </c>
    </row>
    <row r="382" spans="1:19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3">
        <f t="shared" si="20"/>
        <v>42392.719814814816</v>
      </c>
      <c r="K382" s="5">
        <v>1451409392</v>
      </c>
      <c r="L382" s="13">
        <f t="shared" si="21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8">
        <f t="shared" si="22"/>
        <v>141.5</v>
      </c>
      <c r="R382" s="9">
        <f t="shared" si="23"/>
        <v>115.51020408163265</v>
      </c>
      <c r="S382" t="str">
        <f>IF(P382=Filmandvideo, "Film &amp; Video")</f>
        <v>Film &amp; Video</v>
      </c>
    </row>
    <row r="383" spans="1:19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3">
        <f t="shared" si="20"/>
        <v>41120.208333333336</v>
      </c>
      <c r="K383" s="5">
        <v>1340642717</v>
      </c>
      <c r="L383" s="13">
        <f t="shared" si="21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8">
        <f t="shared" si="22"/>
        <v>104.72999999999999</v>
      </c>
      <c r="R383" s="9">
        <f t="shared" si="23"/>
        <v>104.31274900398407</v>
      </c>
      <c r="S383" t="str">
        <f>IF(P383=Filmandvideo, "Film &amp; Video")</f>
        <v>Film &amp; Video</v>
      </c>
    </row>
    <row r="384" spans="1:19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3">
        <f t="shared" si="20"/>
        <v>41158.709490740745</v>
      </c>
      <c r="K384" s="5">
        <v>1345741300</v>
      </c>
      <c r="L384" s="13">
        <f t="shared" si="21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8">
        <f t="shared" si="22"/>
        <v>255.83333333333331</v>
      </c>
      <c r="R384" s="9">
        <f t="shared" si="23"/>
        <v>69.772727272727266</v>
      </c>
      <c r="S384" t="str">
        <f>IF(P384=Filmandvideo, "Film &amp; Video")</f>
        <v>Film &amp; Video</v>
      </c>
    </row>
    <row r="385" spans="1:19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3">
        <f t="shared" si="20"/>
        <v>41778.117581018516</v>
      </c>
      <c r="K385" s="5">
        <v>1398480559</v>
      </c>
      <c r="L385" s="13">
        <f t="shared" si="21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8">
        <f t="shared" si="22"/>
        <v>206.70670670670671</v>
      </c>
      <c r="R385" s="9">
        <f t="shared" si="23"/>
        <v>43.020833333333336</v>
      </c>
      <c r="S385" t="str">
        <f>IF(P385=Filmandvideo, "Film &amp; Video")</f>
        <v>Film &amp; Video</v>
      </c>
    </row>
    <row r="386" spans="1:19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3">
        <f t="shared" si="20"/>
        <v>42010.781793981485</v>
      </c>
      <c r="K386" s="5">
        <v>1417977947</v>
      </c>
      <c r="L386" s="13">
        <f t="shared" si="21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8">
        <f t="shared" si="22"/>
        <v>112.105</v>
      </c>
      <c r="R386" s="9">
        <f t="shared" si="23"/>
        <v>58.540469973890339</v>
      </c>
      <c r="S386" t="str">
        <f>IF(P386=Filmandvideo, "Film &amp; Video")</f>
        <v>Film &amp; Video</v>
      </c>
    </row>
    <row r="387" spans="1:19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3">
        <f t="shared" ref="J387:J450" si="24">(((I387/60)/60)/24)+DATE(1970,1,1)</f>
        <v>41964.626168981486</v>
      </c>
      <c r="K387" s="5">
        <v>1413986501</v>
      </c>
      <c r="L387" s="13">
        <f t="shared" ref="L387:L450" si="25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8">
        <f t="shared" ref="Q387:Q450" si="26">E387/D387*100</f>
        <v>105.982</v>
      </c>
      <c r="R387" s="9">
        <f t="shared" ref="R387:R450" si="27">E387/N387</f>
        <v>111.79535864978902</v>
      </c>
      <c r="S387" t="str">
        <f>IF(P387=Filmandvideo, "Film &amp; Video")</f>
        <v>Film &amp; Video</v>
      </c>
    </row>
    <row r="388" spans="1:19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3">
        <f t="shared" si="24"/>
        <v>42226.951284722221</v>
      </c>
      <c r="K388" s="5">
        <v>1437950991</v>
      </c>
      <c r="L388" s="13">
        <f t="shared" si="25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8">
        <f t="shared" si="26"/>
        <v>100.16666666666667</v>
      </c>
      <c r="R388" s="9">
        <f t="shared" si="27"/>
        <v>46.230769230769234</v>
      </c>
      <c r="S388" t="str">
        <f>IF(P388=Filmandvideo, "Film &amp; Video")</f>
        <v>Film &amp; Video</v>
      </c>
    </row>
    <row r="389" spans="1:19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3">
        <f t="shared" si="24"/>
        <v>42231.25</v>
      </c>
      <c r="K389" s="5">
        <v>1436976858</v>
      </c>
      <c r="L389" s="13">
        <f t="shared" si="25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8">
        <f t="shared" si="26"/>
        <v>213.98947368421051</v>
      </c>
      <c r="R389" s="9">
        <f t="shared" si="27"/>
        <v>144.69039145907473</v>
      </c>
      <c r="S389" t="str">
        <f>IF(P389=Filmandvideo, "Film &amp; Video")</f>
        <v>Film &amp; Video</v>
      </c>
    </row>
    <row r="390" spans="1:19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3">
        <f t="shared" si="24"/>
        <v>42579.076157407413</v>
      </c>
      <c r="K390" s="5">
        <v>1467078580</v>
      </c>
      <c r="L390" s="13">
        <f t="shared" si="25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8">
        <f t="shared" si="26"/>
        <v>126.16000000000001</v>
      </c>
      <c r="R390" s="9">
        <f t="shared" si="27"/>
        <v>88.845070422535215</v>
      </c>
      <c r="S390" t="str">
        <f>IF(P390=Filmandvideo, "Film &amp; Video")</f>
        <v>Film &amp; Video</v>
      </c>
    </row>
    <row r="391" spans="1:19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3">
        <f t="shared" si="24"/>
        <v>41705.957638888889</v>
      </c>
      <c r="K391" s="5">
        <v>1391477450</v>
      </c>
      <c r="L391" s="13">
        <f t="shared" si="25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8">
        <f t="shared" si="26"/>
        <v>181.53547058823528</v>
      </c>
      <c r="R391" s="9">
        <f t="shared" si="27"/>
        <v>81.75107284768211</v>
      </c>
      <c r="S391" t="str">
        <f>IF(P391=Filmandvideo, "Film &amp; Video")</f>
        <v>Film &amp; Video</v>
      </c>
    </row>
    <row r="392" spans="1:19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3">
        <f t="shared" si="24"/>
        <v>42132.036712962959</v>
      </c>
      <c r="K392" s="5">
        <v>1429318372</v>
      </c>
      <c r="L392" s="13">
        <f t="shared" si="25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8">
        <f t="shared" si="26"/>
        <v>100</v>
      </c>
      <c r="R392" s="9">
        <f t="shared" si="27"/>
        <v>71.428571428571431</v>
      </c>
      <c r="S392" t="str">
        <f>IF(P392=Filmandvideo, "Film &amp; Video")</f>
        <v>Film &amp; Video</v>
      </c>
    </row>
    <row r="393" spans="1:19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3">
        <f t="shared" si="24"/>
        <v>40895.040972222225</v>
      </c>
      <c r="K393" s="5">
        <v>1321578051</v>
      </c>
      <c r="L393" s="13">
        <f t="shared" si="25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8">
        <f t="shared" si="26"/>
        <v>100.61</v>
      </c>
      <c r="R393" s="9">
        <f t="shared" si="27"/>
        <v>104.25906735751295</v>
      </c>
      <c r="S393" t="str">
        <f>IF(P393=Filmandvideo, "Film &amp; Video")</f>
        <v>Film &amp; Video</v>
      </c>
    </row>
    <row r="394" spans="1:19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3">
        <f t="shared" si="24"/>
        <v>40794.125</v>
      </c>
      <c r="K394" s="5">
        <v>1312823571</v>
      </c>
      <c r="L394" s="13">
        <f t="shared" si="25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8">
        <f t="shared" si="26"/>
        <v>100.9027027027027</v>
      </c>
      <c r="R394" s="9">
        <f t="shared" si="27"/>
        <v>90.616504854368927</v>
      </c>
      <c r="S394" t="str">
        <f>IF(P394=Filmandvideo, "Film &amp; Video")</f>
        <v>Film &amp; Video</v>
      </c>
    </row>
    <row r="395" spans="1:19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3">
        <f t="shared" si="24"/>
        <v>41557.708935185183</v>
      </c>
      <c r="K395" s="5">
        <v>1378746052</v>
      </c>
      <c r="L395" s="13">
        <f t="shared" si="25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8">
        <f t="shared" si="26"/>
        <v>110.446</v>
      </c>
      <c r="R395" s="9">
        <f t="shared" si="27"/>
        <v>157.33048433048432</v>
      </c>
      <c r="S395" t="str">
        <f>IF(P395=Filmandvideo, "Film &amp; Video")</f>
        <v>Film &amp; Video</v>
      </c>
    </row>
    <row r="396" spans="1:19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3">
        <f t="shared" si="24"/>
        <v>42477.776412037041</v>
      </c>
      <c r="K396" s="5">
        <v>1455737882</v>
      </c>
      <c r="L396" s="13">
        <f t="shared" si="25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8">
        <f t="shared" si="26"/>
        <v>111.8936170212766</v>
      </c>
      <c r="R396" s="9">
        <f t="shared" si="27"/>
        <v>105.18</v>
      </c>
      <c r="S396" t="str">
        <f>IF(P396=Filmandvideo, "Film &amp; Video")</f>
        <v>Film &amp; Video</v>
      </c>
    </row>
    <row r="397" spans="1:19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3">
        <f t="shared" si="24"/>
        <v>41026.897222222222</v>
      </c>
      <c r="K397" s="5">
        <v>1332452960</v>
      </c>
      <c r="L397" s="13">
        <f t="shared" si="25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8">
        <f t="shared" si="26"/>
        <v>108.04450000000001</v>
      </c>
      <c r="R397" s="9">
        <f t="shared" si="27"/>
        <v>58.719836956521746</v>
      </c>
      <c r="S397" t="str">
        <f>IF(P397=Filmandvideo, "Film &amp; Video")</f>
        <v>Film &amp; Video</v>
      </c>
    </row>
    <row r="398" spans="1:19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3">
        <f t="shared" si="24"/>
        <v>41097.564884259256</v>
      </c>
      <c r="K398" s="5">
        <v>1340372006</v>
      </c>
      <c r="L398" s="13">
        <f t="shared" si="25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8">
        <f t="shared" si="26"/>
        <v>106.66666666666667</v>
      </c>
      <c r="R398" s="9">
        <f t="shared" si="27"/>
        <v>81.632653061224488</v>
      </c>
      <c r="S398" t="str">
        <f>IF(P398=Filmandvideo, "Film &amp; Video")</f>
        <v>Film &amp; Video</v>
      </c>
    </row>
    <row r="399" spans="1:19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3">
        <f t="shared" si="24"/>
        <v>40422.155555555553</v>
      </c>
      <c r="K399" s="5">
        <v>1279651084</v>
      </c>
      <c r="L399" s="13">
        <f t="shared" si="25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8">
        <f t="shared" si="26"/>
        <v>103.90027322404372</v>
      </c>
      <c r="R399" s="9">
        <f t="shared" si="27"/>
        <v>56.460043668122275</v>
      </c>
      <c r="S399" t="str">
        <f>IF(P399=Filmandvideo, "Film &amp; Video")</f>
        <v>Film &amp; Video</v>
      </c>
    </row>
    <row r="400" spans="1:19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3">
        <f t="shared" si="24"/>
        <v>42123.793124999997</v>
      </c>
      <c r="K400" s="5">
        <v>1426446126</v>
      </c>
      <c r="L400" s="13">
        <f t="shared" si="25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8">
        <f t="shared" si="26"/>
        <v>125.16000000000001</v>
      </c>
      <c r="R400" s="9">
        <f t="shared" si="27"/>
        <v>140.1044776119403</v>
      </c>
      <c r="S400" t="str">
        <f>IF(P400=Filmandvideo, "Film &amp; Video")</f>
        <v>Film &amp; Video</v>
      </c>
    </row>
    <row r="401" spans="1:19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3">
        <f t="shared" si="24"/>
        <v>42718.5</v>
      </c>
      <c r="K401" s="5">
        <v>1479070867</v>
      </c>
      <c r="L401" s="13">
        <f t="shared" si="25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8">
        <f t="shared" si="26"/>
        <v>106.80499999999999</v>
      </c>
      <c r="R401" s="9">
        <f t="shared" si="27"/>
        <v>224.85263157894738</v>
      </c>
      <c r="S401" t="str">
        <f>IF(P401=Filmandvideo, "Film &amp; Video")</f>
        <v>Film &amp; Video</v>
      </c>
    </row>
    <row r="402" spans="1:19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3">
        <f t="shared" si="24"/>
        <v>41776.145833333336</v>
      </c>
      <c r="K402" s="5">
        <v>1397661347</v>
      </c>
      <c r="L402" s="13">
        <f t="shared" si="25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8">
        <f t="shared" si="26"/>
        <v>112.30249999999999</v>
      </c>
      <c r="R402" s="9">
        <f t="shared" si="27"/>
        <v>181.13306451612902</v>
      </c>
      <c r="S402" t="str">
        <f>IF(P402=Filmandvideo, "Film &amp; Video")</f>
        <v>Film &amp; Video</v>
      </c>
    </row>
    <row r="403" spans="1:19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3">
        <f t="shared" si="24"/>
        <v>40762.842245370368</v>
      </c>
      <c r="K403" s="5">
        <v>1310155970</v>
      </c>
      <c r="L403" s="13">
        <f t="shared" si="25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8">
        <f t="shared" si="26"/>
        <v>103.812</v>
      </c>
      <c r="R403" s="9">
        <f t="shared" si="27"/>
        <v>711.04109589041093</v>
      </c>
      <c r="S403" t="str">
        <f>IF(P403=Filmandvideo, "Film &amp; Video")</f>
        <v>Film &amp; Video</v>
      </c>
    </row>
    <row r="404" spans="1:19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3">
        <f t="shared" si="24"/>
        <v>42313.58121527778</v>
      </c>
      <c r="K404" s="5">
        <v>1444913817</v>
      </c>
      <c r="L404" s="13">
        <f t="shared" si="25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8">
        <f t="shared" si="26"/>
        <v>141.65</v>
      </c>
      <c r="R404" s="9">
        <f t="shared" si="27"/>
        <v>65.883720930232556</v>
      </c>
      <c r="S404" t="str">
        <f>IF(P404=Filmandvideo, "Film &amp; Video")</f>
        <v>Film &amp; Video</v>
      </c>
    </row>
    <row r="405" spans="1:19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3">
        <f t="shared" si="24"/>
        <v>40765.297222222223</v>
      </c>
      <c r="K405" s="5">
        <v>1308900441</v>
      </c>
      <c r="L405" s="13">
        <f t="shared" si="25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8">
        <f t="shared" si="26"/>
        <v>105.25999999999999</v>
      </c>
      <c r="R405" s="9">
        <f t="shared" si="27"/>
        <v>75.185714285714283</v>
      </c>
      <c r="S405" t="str">
        <f>IF(P405=Filmandvideo, "Film &amp; Video")</f>
        <v>Film &amp; Video</v>
      </c>
    </row>
    <row r="406" spans="1:19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3">
        <f t="shared" si="24"/>
        <v>41675.961111111108</v>
      </c>
      <c r="K406" s="5">
        <v>1389107062</v>
      </c>
      <c r="L406" s="13">
        <f t="shared" si="25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8">
        <f t="shared" si="26"/>
        <v>103.09142857142857</v>
      </c>
      <c r="R406" s="9">
        <f t="shared" si="27"/>
        <v>133.14391143911439</v>
      </c>
      <c r="S406" t="str">
        <f>IF(P406=Filmandvideo, "Film &amp; Video")</f>
        <v>Film &amp; Video</v>
      </c>
    </row>
    <row r="407" spans="1:19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3">
        <f t="shared" si="24"/>
        <v>41704.08494212963</v>
      </c>
      <c r="K407" s="5">
        <v>1391479339</v>
      </c>
      <c r="L407" s="13">
        <f t="shared" si="25"/>
        <v>41674.08494212963</v>
      </c>
      <c r="M407" t="b">
        <v>0</v>
      </c>
      <c r="N407">
        <v>55</v>
      </c>
      <c r="O407" t="b">
        <v>1</v>
      </c>
      <c r="P407" t="s">
        <v>8269</v>
      </c>
      <c r="Q407" s="8">
        <f t="shared" si="26"/>
        <v>107.65957446808511</v>
      </c>
      <c r="R407" s="9">
        <f t="shared" si="27"/>
        <v>55.2</v>
      </c>
      <c r="S407" t="str">
        <f>IF(P407=Filmandvideo, "Film &amp; Video")</f>
        <v>Film &amp; Video</v>
      </c>
    </row>
    <row r="408" spans="1:19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3">
        <f t="shared" si="24"/>
        <v>40672.249305555553</v>
      </c>
      <c r="K408" s="5">
        <v>1301975637</v>
      </c>
      <c r="L408" s="13">
        <f t="shared" si="25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8">
        <f t="shared" si="26"/>
        <v>107.70464285714286</v>
      </c>
      <c r="R408" s="9">
        <f t="shared" si="27"/>
        <v>86.163714285714292</v>
      </c>
      <c r="S408" t="str">
        <f>IF(P408=Filmandvideo, "Film &amp; Video")</f>
        <v>Film &amp; Video</v>
      </c>
    </row>
    <row r="409" spans="1:19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3">
        <f t="shared" si="24"/>
        <v>40866.912615740745</v>
      </c>
      <c r="K409" s="5">
        <v>1316552050</v>
      </c>
      <c r="L409" s="13">
        <f t="shared" si="25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8">
        <f t="shared" si="26"/>
        <v>101.55000000000001</v>
      </c>
      <c r="R409" s="9">
        <f t="shared" si="27"/>
        <v>92.318181818181813</v>
      </c>
      <c r="S409" t="str">
        <f>IF(P409=Filmandvideo, "Film &amp; Video")</f>
        <v>Film &amp; Video</v>
      </c>
    </row>
    <row r="410" spans="1:19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3">
        <f t="shared" si="24"/>
        <v>41583.777662037035</v>
      </c>
      <c r="K410" s="5">
        <v>1380217190</v>
      </c>
      <c r="L410" s="13">
        <f t="shared" si="25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8">
        <f t="shared" si="26"/>
        <v>101.43766666666667</v>
      </c>
      <c r="R410" s="9">
        <f t="shared" si="27"/>
        <v>160.16473684210527</v>
      </c>
      <c r="S410" t="str">
        <f>IF(P410=Filmandvideo, "Film &amp; Video")</f>
        <v>Film &amp; Video</v>
      </c>
    </row>
    <row r="411" spans="1:19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3">
        <f t="shared" si="24"/>
        <v>42573.862777777773</v>
      </c>
      <c r="K411" s="5">
        <v>1466628144</v>
      </c>
      <c r="L411" s="13">
        <f t="shared" si="25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8">
        <f t="shared" si="26"/>
        <v>136.80000000000001</v>
      </c>
      <c r="R411" s="9">
        <f t="shared" si="27"/>
        <v>45.6</v>
      </c>
      <c r="S411" t="str">
        <f>IF(P411=Filmandvideo, "Film &amp; Video")</f>
        <v>Film &amp; Video</v>
      </c>
    </row>
    <row r="412" spans="1:19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3">
        <f t="shared" si="24"/>
        <v>42173.981446759266</v>
      </c>
      <c r="K412" s="5">
        <v>1429486397</v>
      </c>
      <c r="L412" s="13">
        <f t="shared" si="25"/>
        <v>42113.981446759266</v>
      </c>
      <c r="M412" t="b">
        <v>0</v>
      </c>
      <c r="N412">
        <v>7</v>
      </c>
      <c r="O412" t="b">
        <v>1</v>
      </c>
      <c r="P412" t="s">
        <v>8269</v>
      </c>
      <c r="Q412" s="8">
        <f t="shared" si="26"/>
        <v>128.29999999999998</v>
      </c>
      <c r="R412" s="9">
        <f t="shared" si="27"/>
        <v>183.28571428571428</v>
      </c>
      <c r="S412" t="str">
        <f>IF(P412=Filmandvideo, "Film &amp; Video")</f>
        <v>Film &amp; Video</v>
      </c>
    </row>
    <row r="413" spans="1:19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3">
        <f t="shared" si="24"/>
        <v>41630.208333333336</v>
      </c>
      <c r="K413" s="5">
        <v>1384920804</v>
      </c>
      <c r="L413" s="13">
        <f t="shared" si="25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8">
        <f t="shared" si="26"/>
        <v>101.05</v>
      </c>
      <c r="R413" s="9">
        <f t="shared" si="27"/>
        <v>125.78838174273859</v>
      </c>
      <c r="S413" t="str">
        <f>IF(P413=Filmandvideo, "Film &amp; Video")</f>
        <v>Film &amp; Video</v>
      </c>
    </row>
    <row r="414" spans="1:19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3">
        <f t="shared" si="24"/>
        <v>41115.742800925924</v>
      </c>
      <c r="K414" s="5">
        <v>1341856178</v>
      </c>
      <c r="L414" s="13">
        <f t="shared" si="25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8">
        <f t="shared" si="26"/>
        <v>126.84</v>
      </c>
      <c r="R414" s="9">
        <f t="shared" si="27"/>
        <v>57.654545454545456</v>
      </c>
      <c r="S414" t="str">
        <f>IF(P414=Filmandvideo, "Film &amp; Video")</f>
        <v>Film &amp; Video</v>
      </c>
    </row>
    <row r="415" spans="1:19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3">
        <f t="shared" si="24"/>
        <v>41109.877442129626</v>
      </c>
      <c r="K415" s="5">
        <v>1340139811</v>
      </c>
      <c r="L415" s="13">
        <f t="shared" si="25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8">
        <f t="shared" si="26"/>
        <v>105.0859375</v>
      </c>
      <c r="R415" s="9">
        <f t="shared" si="27"/>
        <v>78.660818713450297</v>
      </c>
      <c r="S415" t="str">
        <f>IF(P415=Filmandvideo, "Film &amp; Video")</f>
        <v>Film &amp; Video</v>
      </c>
    </row>
    <row r="416" spans="1:19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3">
        <f t="shared" si="24"/>
        <v>41559.063252314816</v>
      </c>
      <c r="K416" s="5">
        <v>1378949465</v>
      </c>
      <c r="L416" s="13">
        <f t="shared" si="25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8">
        <f t="shared" si="26"/>
        <v>102.85405405405406</v>
      </c>
      <c r="R416" s="9">
        <f t="shared" si="27"/>
        <v>91.480769230769226</v>
      </c>
      <c r="S416" t="str">
        <f>IF(P416=Filmandvideo, "Film &amp; Video")</f>
        <v>Film &amp; Video</v>
      </c>
    </row>
    <row r="417" spans="1:19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3">
        <f t="shared" si="24"/>
        <v>41929.5</v>
      </c>
      <c r="K417" s="5">
        <v>1411417602</v>
      </c>
      <c r="L417" s="13">
        <f t="shared" si="25"/>
        <v>41904.851875</v>
      </c>
      <c r="M417" t="b">
        <v>0</v>
      </c>
      <c r="N417">
        <v>21</v>
      </c>
      <c r="O417" t="b">
        <v>1</v>
      </c>
      <c r="P417" t="s">
        <v>8269</v>
      </c>
      <c r="Q417" s="8">
        <f t="shared" si="26"/>
        <v>102.14714285714285</v>
      </c>
      <c r="R417" s="9">
        <f t="shared" si="27"/>
        <v>68.09809523809524</v>
      </c>
      <c r="S417" t="str">
        <f>IF(P417=Filmandvideo, "Film &amp; Video")</f>
        <v>Film &amp; Video</v>
      </c>
    </row>
    <row r="418" spans="1:19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3">
        <f t="shared" si="24"/>
        <v>41678.396192129629</v>
      </c>
      <c r="K418" s="5">
        <v>1389259831</v>
      </c>
      <c r="L418" s="13">
        <f t="shared" si="25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8">
        <f t="shared" si="26"/>
        <v>120.21700000000001</v>
      </c>
      <c r="R418" s="9">
        <f t="shared" si="27"/>
        <v>48.086800000000004</v>
      </c>
      <c r="S418" t="str">
        <f>IF(P418=Filmandvideo, "Film &amp; Video")</f>
        <v>Film &amp; Video</v>
      </c>
    </row>
    <row r="419" spans="1:19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3">
        <f t="shared" si="24"/>
        <v>41372.189583333333</v>
      </c>
      <c r="K419" s="5">
        <v>1364426260</v>
      </c>
      <c r="L419" s="13">
        <f t="shared" si="25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8">
        <f t="shared" si="26"/>
        <v>100.24761904761905</v>
      </c>
      <c r="R419" s="9">
        <f t="shared" si="27"/>
        <v>202.42307692307693</v>
      </c>
      <c r="S419" t="str">
        <f>IF(P419=Filmandvideo, "Film &amp; Video")</f>
        <v>Film &amp; Video</v>
      </c>
    </row>
    <row r="420" spans="1:19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3">
        <f t="shared" si="24"/>
        <v>42208.282372685186</v>
      </c>
      <c r="K420" s="5">
        <v>1435041997</v>
      </c>
      <c r="L420" s="13">
        <f t="shared" si="25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8">
        <f t="shared" si="26"/>
        <v>100.63392857142857</v>
      </c>
      <c r="R420" s="9">
        <f t="shared" si="27"/>
        <v>216.75</v>
      </c>
      <c r="S420" t="str">
        <f>IF(P420=Filmandvideo, "Film &amp; Video")</f>
        <v>Film &amp; Video</v>
      </c>
    </row>
    <row r="421" spans="1:19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3">
        <f t="shared" si="24"/>
        <v>41454.842442129629</v>
      </c>
      <c r="K421" s="5">
        <v>1367352787</v>
      </c>
      <c r="L421" s="13">
        <f t="shared" si="25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8">
        <f t="shared" si="26"/>
        <v>100.4375</v>
      </c>
      <c r="R421" s="9">
        <f t="shared" si="27"/>
        <v>110.06849315068493</v>
      </c>
      <c r="S421" t="str">
        <f>IF(P421=Filmandvideo, "Film &amp; Video")</f>
        <v>Film &amp; Video</v>
      </c>
    </row>
    <row r="422" spans="1:19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3">
        <f t="shared" si="24"/>
        <v>41712.194803240738</v>
      </c>
      <c r="K422" s="5">
        <v>1392183631</v>
      </c>
      <c r="L422" s="13">
        <f t="shared" si="25"/>
        <v>41682.23646990741</v>
      </c>
      <c r="M422" t="b">
        <v>0</v>
      </c>
      <c r="N422">
        <v>3</v>
      </c>
      <c r="O422" t="b">
        <v>0</v>
      </c>
      <c r="P422" t="s">
        <v>8270</v>
      </c>
      <c r="Q422" s="8">
        <f t="shared" si="26"/>
        <v>0.43939393939393934</v>
      </c>
      <c r="R422" s="9">
        <f t="shared" si="27"/>
        <v>4.833333333333333</v>
      </c>
      <c r="S422" t="str">
        <f>IF(P422=Filmandvideo, "Film &amp; Video")</f>
        <v>Film &amp; Video</v>
      </c>
    </row>
    <row r="423" spans="1:19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3">
        <f t="shared" si="24"/>
        <v>42237.491388888884</v>
      </c>
      <c r="K423" s="5">
        <v>1434973656</v>
      </c>
      <c r="L423" s="13">
        <f t="shared" si="25"/>
        <v>42177.491388888884</v>
      </c>
      <c r="M423" t="b">
        <v>0</v>
      </c>
      <c r="N423">
        <v>6</v>
      </c>
      <c r="O423" t="b">
        <v>0</v>
      </c>
      <c r="P423" t="s">
        <v>8270</v>
      </c>
      <c r="Q423" s="8">
        <f t="shared" si="26"/>
        <v>2.0066666666666668</v>
      </c>
      <c r="R423" s="9">
        <f t="shared" si="27"/>
        <v>50.166666666666664</v>
      </c>
      <c r="S423" t="str">
        <f>IF(P423=Filmandvideo, "Film &amp; Video")</f>
        <v>Film &amp; Video</v>
      </c>
    </row>
    <row r="424" spans="1:19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3">
        <f t="shared" si="24"/>
        <v>41893.260381944441</v>
      </c>
      <c r="K424" s="5">
        <v>1407824097</v>
      </c>
      <c r="L424" s="13">
        <f t="shared" si="25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8">
        <f t="shared" si="26"/>
        <v>1.075</v>
      </c>
      <c r="R424" s="9">
        <f t="shared" si="27"/>
        <v>35.833333333333336</v>
      </c>
      <c r="S424" t="str">
        <f>IF(P424=Filmandvideo, "Film &amp; Video")</f>
        <v>Film &amp; Video</v>
      </c>
    </row>
    <row r="425" spans="1:19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3">
        <f t="shared" si="24"/>
        <v>41430.92627314815</v>
      </c>
      <c r="K425" s="5">
        <v>1367878430</v>
      </c>
      <c r="L425" s="13">
        <f t="shared" si="25"/>
        <v>41400.92627314815</v>
      </c>
      <c r="M425" t="b">
        <v>0</v>
      </c>
      <c r="N425">
        <v>13</v>
      </c>
      <c r="O425" t="b">
        <v>0</v>
      </c>
      <c r="P425" t="s">
        <v>8270</v>
      </c>
      <c r="Q425" s="8">
        <f t="shared" si="26"/>
        <v>0.76500000000000001</v>
      </c>
      <c r="R425" s="9">
        <f t="shared" si="27"/>
        <v>11.76923076923077</v>
      </c>
      <c r="S425" t="str">
        <f>IF(P425=Filmandvideo, "Film &amp; Video")</f>
        <v>Film &amp; Video</v>
      </c>
    </row>
    <row r="426" spans="1:19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3">
        <f t="shared" si="24"/>
        <v>40994.334479166668</v>
      </c>
      <c r="K426" s="5">
        <v>1327568499</v>
      </c>
      <c r="L426" s="13">
        <f t="shared" si="25"/>
        <v>40934.376145833332</v>
      </c>
      <c r="M426" t="b">
        <v>0</v>
      </c>
      <c r="N426">
        <v>5</v>
      </c>
      <c r="O426" t="b">
        <v>0</v>
      </c>
      <c r="P426" t="s">
        <v>8270</v>
      </c>
      <c r="Q426" s="8">
        <f t="shared" si="26"/>
        <v>6.7966666666666677</v>
      </c>
      <c r="R426" s="9">
        <f t="shared" si="27"/>
        <v>40.78</v>
      </c>
      <c r="S426" t="str">
        <f>IF(P426=Filmandvideo, "Film &amp; Video")</f>
        <v>Film &amp; Video</v>
      </c>
    </row>
    <row r="427" spans="1:19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3">
        <f t="shared" si="24"/>
        <v>42335.902824074074</v>
      </c>
      <c r="K427" s="5">
        <v>1443472804</v>
      </c>
      <c r="L427" s="13">
        <f t="shared" si="25"/>
        <v>42275.861157407402</v>
      </c>
      <c r="M427" t="b">
        <v>0</v>
      </c>
      <c r="N427">
        <v>2</v>
      </c>
      <c r="O427" t="b">
        <v>0</v>
      </c>
      <c r="P427" t="s">
        <v>8270</v>
      </c>
      <c r="Q427" s="8">
        <f t="shared" si="26"/>
        <v>1.2E-2</v>
      </c>
      <c r="R427" s="9">
        <f t="shared" si="27"/>
        <v>3</v>
      </c>
      <c r="S427" t="str">
        <f>IF(P427=Filmandvideo, "Film &amp; Video")</f>
        <v>Film &amp; Video</v>
      </c>
    </row>
    <row r="428" spans="1:19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3">
        <f t="shared" si="24"/>
        <v>42430.711967592593</v>
      </c>
      <c r="K428" s="5">
        <v>1454259914</v>
      </c>
      <c r="L428" s="13">
        <f t="shared" si="25"/>
        <v>42400.711967592593</v>
      </c>
      <c r="M428" t="b">
        <v>0</v>
      </c>
      <c r="N428">
        <v>8</v>
      </c>
      <c r="O428" t="b">
        <v>0</v>
      </c>
      <c r="P428" t="s">
        <v>8270</v>
      </c>
      <c r="Q428" s="8">
        <f t="shared" si="26"/>
        <v>1.3299999999999998</v>
      </c>
      <c r="R428" s="9">
        <f t="shared" si="27"/>
        <v>16.625</v>
      </c>
      <c r="S428" t="str">
        <f>IF(P428=Filmandvideo, "Film &amp; Video")</f>
        <v>Film &amp; Video</v>
      </c>
    </row>
    <row r="429" spans="1:19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3">
        <f t="shared" si="24"/>
        <v>42299.790972222225</v>
      </c>
      <c r="K429" s="5">
        <v>1444340940</v>
      </c>
      <c r="L429" s="13">
        <f t="shared" si="25"/>
        <v>42285.909027777772</v>
      </c>
      <c r="M429" t="b">
        <v>0</v>
      </c>
      <c r="N429">
        <v>0</v>
      </c>
      <c r="O429" t="b">
        <v>0</v>
      </c>
      <c r="P429" t="s">
        <v>8270</v>
      </c>
      <c r="Q429" s="8">
        <f t="shared" si="26"/>
        <v>0</v>
      </c>
      <c r="R429" s="9" t="e">
        <f t="shared" si="27"/>
        <v>#DIV/0!</v>
      </c>
      <c r="S429" t="str">
        <f>IF(P429=Filmandvideo, "Film &amp; Video")</f>
        <v>Film &amp; Video</v>
      </c>
    </row>
    <row r="430" spans="1:19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3">
        <f t="shared" si="24"/>
        <v>41806.916666666664</v>
      </c>
      <c r="K430" s="5">
        <v>1400523845</v>
      </c>
      <c r="L430" s="13">
        <f t="shared" si="25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8">
        <f t="shared" si="26"/>
        <v>5.6333333333333329</v>
      </c>
      <c r="R430" s="9">
        <f t="shared" si="27"/>
        <v>52</v>
      </c>
      <c r="S430" t="str">
        <f>IF(P430=Filmandvideo, "Film &amp; Video")</f>
        <v>Film &amp; Video</v>
      </c>
    </row>
    <row r="431" spans="1:19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3">
        <f t="shared" si="24"/>
        <v>40144.207638888889</v>
      </c>
      <c r="K431" s="5">
        <v>1252964282</v>
      </c>
      <c r="L431" s="13">
        <f t="shared" si="25"/>
        <v>40070.901412037041</v>
      </c>
      <c r="M431" t="b">
        <v>0</v>
      </c>
      <c r="N431">
        <v>0</v>
      </c>
      <c r="O431" t="b">
        <v>0</v>
      </c>
      <c r="P431" t="s">
        <v>8270</v>
      </c>
      <c r="Q431" s="8">
        <f t="shared" si="26"/>
        <v>0</v>
      </c>
      <c r="R431" s="9" t="e">
        <f t="shared" si="27"/>
        <v>#DIV/0!</v>
      </c>
      <c r="S431" t="str">
        <f>IF(P431=Filmandvideo, "Film &amp; Video")</f>
        <v>Film &amp; Video</v>
      </c>
    </row>
    <row r="432" spans="1:19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3">
        <f t="shared" si="24"/>
        <v>41528.107256944444</v>
      </c>
      <c r="K432" s="5">
        <v>1377570867</v>
      </c>
      <c r="L432" s="13">
        <f t="shared" si="25"/>
        <v>41513.107256944444</v>
      </c>
      <c r="M432" t="b">
        <v>0</v>
      </c>
      <c r="N432">
        <v>5</v>
      </c>
      <c r="O432" t="b">
        <v>0</v>
      </c>
      <c r="P432" t="s">
        <v>8270</v>
      </c>
      <c r="Q432" s="8">
        <f t="shared" si="26"/>
        <v>2.4</v>
      </c>
      <c r="R432" s="9">
        <f t="shared" si="27"/>
        <v>4.8</v>
      </c>
      <c r="S432" t="str">
        <f>IF(P432=Filmandvideo, "Film &amp; Video")</f>
        <v>Film &amp; Video</v>
      </c>
    </row>
    <row r="433" spans="1:19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3">
        <f t="shared" si="24"/>
        <v>42556.871331018512</v>
      </c>
      <c r="K433" s="5">
        <v>1465160083</v>
      </c>
      <c r="L433" s="13">
        <f t="shared" si="25"/>
        <v>42526.871331018512</v>
      </c>
      <c r="M433" t="b">
        <v>0</v>
      </c>
      <c r="N433">
        <v>8</v>
      </c>
      <c r="O433" t="b">
        <v>0</v>
      </c>
      <c r="P433" t="s">
        <v>8270</v>
      </c>
      <c r="Q433" s="8">
        <f t="shared" si="26"/>
        <v>13.833333333333334</v>
      </c>
      <c r="R433" s="9">
        <f t="shared" si="27"/>
        <v>51.875</v>
      </c>
      <c r="S433" t="str">
        <f>IF(P433=Filmandvideo, "Film &amp; Video")</f>
        <v>Film &amp; Video</v>
      </c>
    </row>
    <row r="434" spans="1:19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3">
        <f t="shared" si="24"/>
        <v>42298.726631944446</v>
      </c>
      <c r="K434" s="5">
        <v>1440264381</v>
      </c>
      <c r="L434" s="13">
        <f t="shared" si="25"/>
        <v>42238.726631944446</v>
      </c>
      <c r="M434" t="b">
        <v>0</v>
      </c>
      <c r="N434">
        <v>8</v>
      </c>
      <c r="O434" t="b">
        <v>0</v>
      </c>
      <c r="P434" t="s">
        <v>8270</v>
      </c>
      <c r="Q434" s="8">
        <f t="shared" si="26"/>
        <v>9.5</v>
      </c>
      <c r="R434" s="9">
        <f t="shared" si="27"/>
        <v>71.25</v>
      </c>
      <c r="S434" t="str">
        <f>IF(P434=Filmandvideo, "Film &amp; Video")</f>
        <v>Film &amp; Video</v>
      </c>
    </row>
    <row r="435" spans="1:19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3">
        <f t="shared" si="24"/>
        <v>42288.629884259266</v>
      </c>
      <c r="K435" s="5">
        <v>1439392022</v>
      </c>
      <c r="L435" s="13">
        <f t="shared" si="25"/>
        <v>42228.629884259266</v>
      </c>
      <c r="M435" t="b">
        <v>0</v>
      </c>
      <c r="N435">
        <v>0</v>
      </c>
      <c r="O435" t="b">
        <v>0</v>
      </c>
      <c r="P435" t="s">
        <v>8270</v>
      </c>
      <c r="Q435" s="8">
        <f t="shared" si="26"/>
        <v>0</v>
      </c>
      <c r="R435" s="9" t="e">
        <f t="shared" si="27"/>
        <v>#DIV/0!</v>
      </c>
      <c r="S435" t="str">
        <f>IF(P435=Filmandvideo, "Film &amp; Video")</f>
        <v>Film &amp; Video</v>
      </c>
    </row>
    <row r="436" spans="1:19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3">
        <f t="shared" si="24"/>
        <v>41609.876180555555</v>
      </c>
      <c r="K436" s="5">
        <v>1383076902</v>
      </c>
      <c r="L436" s="13">
        <f t="shared" si="25"/>
        <v>41576.834513888891</v>
      </c>
      <c r="M436" t="b">
        <v>0</v>
      </c>
      <c r="N436">
        <v>2</v>
      </c>
      <c r="O436" t="b">
        <v>0</v>
      </c>
      <c r="P436" t="s">
        <v>8270</v>
      </c>
      <c r="Q436" s="8">
        <f t="shared" si="26"/>
        <v>5</v>
      </c>
      <c r="R436" s="9">
        <f t="shared" si="27"/>
        <v>62.5</v>
      </c>
      <c r="S436" t="str">
        <f>IF(P436=Filmandvideo, "Film &amp; Video")</f>
        <v>Film &amp; Video</v>
      </c>
    </row>
    <row r="437" spans="1:19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3">
        <f t="shared" si="24"/>
        <v>41530.747453703705</v>
      </c>
      <c r="K437" s="5">
        <v>1376502980</v>
      </c>
      <c r="L437" s="13">
        <f t="shared" si="25"/>
        <v>41500.747453703705</v>
      </c>
      <c r="M437" t="b">
        <v>0</v>
      </c>
      <c r="N437">
        <v>3</v>
      </c>
      <c r="O437" t="b">
        <v>0</v>
      </c>
      <c r="P437" t="s">
        <v>8270</v>
      </c>
      <c r="Q437" s="8">
        <f t="shared" si="26"/>
        <v>2.7272727272727275E-3</v>
      </c>
      <c r="R437" s="9">
        <f t="shared" si="27"/>
        <v>1</v>
      </c>
      <c r="S437" t="str">
        <f>IF(P437=Filmandvideo, "Film &amp; Video")</f>
        <v>Film &amp; Video</v>
      </c>
    </row>
    <row r="438" spans="1:19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3">
        <f t="shared" si="24"/>
        <v>41486.36241898148</v>
      </c>
      <c r="K438" s="5">
        <v>1372668113</v>
      </c>
      <c r="L438" s="13">
        <f t="shared" si="25"/>
        <v>41456.36241898148</v>
      </c>
      <c r="M438" t="b">
        <v>0</v>
      </c>
      <c r="N438">
        <v>0</v>
      </c>
      <c r="O438" t="b">
        <v>0</v>
      </c>
      <c r="P438" t="s">
        <v>8270</v>
      </c>
      <c r="Q438" s="8">
        <f t="shared" si="26"/>
        <v>0</v>
      </c>
      <c r="R438" s="9" t="e">
        <f t="shared" si="27"/>
        <v>#DIV/0!</v>
      </c>
      <c r="S438" t="str">
        <f>IF(P438=Filmandvideo, "Film &amp; Video")</f>
        <v>Film &amp; Video</v>
      </c>
    </row>
    <row r="439" spans="1:19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3">
        <f t="shared" si="24"/>
        <v>42651.31858796296</v>
      </c>
      <c r="K439" s="5">
        <v>1470728326</v>
      </c>
      <c r="L439" s="13">
        <f t="shared" si="25"/>
        <v>42591.31858796296</v>
      </c>
      <c r="M439" t="b">
        <v>0</v>
      </c>
      <c r="N439">
        <v>0</v>
      </c>
      <c r="O439" t="b">
        <v>0</v>
      </c>
      <c r="P439" t="s">
        <v>8270</v>
      </c>
      <c r="Q439" s="8">
        <f t="shared" si="26"/>
        <v>0</v>
      </c>
      <c r="R439" s="9" t="e">
        <f t="shared" si="27"/>
        <v>#DIV/0!</v>
      </c>
      <c r="S439" t="str">
        <f>IF(P439=Filmandvideo, "Film &amp; Video")</f>
        <v>Film &amp; Video</v>
      </c>
    </row>
    <row r="440" spans="1:19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3">
        <f t="shared" si="24"/>
        <v>42326.302754629629</v>
      </c>
      <c r="K440" s="5">
        <v>1445235358</v>
      </c>
      <c r="L440" s="13">
        <f t="shared" si="25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8">
        <f t="shared" si="26"/>
        <v>9.379999999999999</v>
      </c>
      <c r="R440" s="9">
        <f t="shared" si="27"/>
        <v>170.54545454545453</v>
      </c>
      <c r="S440" t="str">
        <f>IF(P440=Filmandvideo, "Film &amp; Video")</f>
        <v>Film &amp; Video</v>
      </c>
    </row>
    <row r="441" spans="1:19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3">
        <f t="shared" si="24"/>
        <v>41929.761782407404</v>
      </c>
      <c r="K441" s="5">
        <v>1412705818</v>
      </c>
      <c r="L441" s="13">
        <f t="shared" si="25"/>
        <v>41919.761782407404</v>
      </c>
      <c r="M441" t="b">
        <v>0</v>
      </c>
      <c r="N441">
        <v>0</v>
      </c>
      <c r="O441" t="b">
        <v>0</v>
      </c>
      <c r="P441" t="s">
        <v>8270</v>
      </c>
      <c r="Q441" s="8">
        <f t="shared" si="26"/>
        <v>0</v>
      </c>
      <c r="R441" s="9" t="e">
        <f t="shared" si="27"/>
        <v>#DIV/0!</v>
      </c>
      <c r="S441" t="str">
        <f>IF(P441=Filmandvideo, "Film &amp; Video")</f>
        <v>Film &amp; Video</v>
      </c>
    </row>
    <row r="442" spans="1:19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3">
        <f t="shared" si="24"/>
        <v>42453.943900462968</v>
      </c>
      <c r="K442" s="5">
        <v>1456270753</v>
      </c>
      <c r="L442" s="13">
        <f t="shared" si="25"/>
        <v>42423.985567129625</v>
      </c>
      <c r="M442" t="b">
        <v>0</v>
      </c>
      <c r="N442">
        <v>1</v>
      </c>
      <c r="O442" t="b">
        <v>0</v>
      </c>
      <c r="P442" t="s">
        <v>8270</v>
      </c>
      <c r="Q442" s="8">
        <f t="shared" si="26"/>
        <v>0.1</v>
      </c>
      <c r="R442" s="9">
        <f t="shared" si="27"/>
        <v>5</v>
      </c>
      <c r="S442" t="str">
        <f>IF(P442=Filmandvideo, "Film &amp; Video")</f>
        <v>Film &amp; Video</v>
      </c>
    </row>
    <row r="443" spans="1:19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3">
        <f t="shared" si="24"/>
        <v>41580.793935185182</v>
      </c>
      <c r="K443" s="5">
        <v>1380826996</v>
      </c>
      <c r="L443" s="13">
        <f t="shared" si="25"/>
        <v>41550.793935185182</v>
      </c>
      <c r="M443" t="b">
        <v>0</v>
      </c>
      <c r="N443">
        <v>0</v>
      </c>
      <c r="O443" t="b">
        <v>0</v>
      </c>
      <c r="P443" t="s">
        <v>8270</v>
      </c>
      <c r="Q443" s="8">
        <f t="shared" si="26"/>
        <v>0</v>
      </c>
      <c r="R443" s="9" t="e">
        <f t="shared" si="27"/>
        <v>#DIV/0!</v>
      </c>
      <c r="S443" t="str">
        <f>IF(P443=Filmandvideo, "Film &amp; Video")</f>
        <v>Film &amp; Video</v>
      </c>
    </row>
    <row r="444" spans="1:19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3">
        <f t="shared" si="24"/>
        <v>42054.888692129629</v>
      </c>
      <c r="K444" s="5">
        <v>1421788783</v>
      </c>
      <c r="L444" s="13">
        <f t="shared" si="25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8">
        <f t="shared" si="26"/>
        <v>39.358823529411765</v>
      </c>
      <c r="R444" s="9">
        <f t="shared" si="27"/>
        <v>393.58823529411762</v>
      </c>
      <c r="S444" t="str">
        <f>IF(P444=Filmandvideo, "Film &amp; Video")</f>
        <v>Film &amp; Video</v>
      </c>
    </row>
    <row r="445" spans="1:19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3">
        <f t="shared" si="24"/>
        <v>41680.015057870369</v>
      </c>
      <c r="K445" s="5">
        <v>1389399701</v>
      </c>
      <c r="L445" s="13">
        <f t="shared" si="25"/>
        <v>41650.015057870369</v>
      </c>
      <c r="M445" t="b">
        <v>0</v>
      </c>
      <c r="N445">
        <v>2</v>
      </c>
      <c r="O445" t="b">
        <v>0</v>
      </c>
      <c r="P445" t="s">
        <v>8270</v>
      </c>
      <c r="Q445" s="8">
        <f t="shared" si="26"/>
        <v>0.1</v>
      </c>
      <c r="R445" s="9">
        <f t="shared" si="27"/>
        <v>5</v>
      </c>
      <c r="S445" t="str">
        <f>IF(P445=Filmandvideo, "Film &amp; Video")</f>
        <v>Film &amp; Video</v>
      </c>
    </row>
    <row r="446" spans="1:19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3">
        <f t="shared" si="24"/>
        <v>40954.906956018516</v>
      </c>
      <c r="K446" s="5">
        <v>1324158361</v>
      </c>
      <c r="L446" s="13">
        <f t="shared" si="25"/>
        <v>40894.906956018516</v>
      </c>
      <c r="M446" t="b">
        <v>0</v>
      </c>
      <c r="N446">
        <v>1</v>
      </c>
      <c r="O446" t="b">
        <v>0</v>
      </c>
      <c r="P446" t="s">
        <v>8270</v>
      </c>
      <c r="Q446" s="8">
        <f t="shared" si="26"/>
        <v>5</v>
      </c>
      <c r="R446" s="9">
        <f t="shared" si="27"/>
        <v>50</v>
      </c>
      <c r="S446" t="str">
        <f>IF(P446=Filmandvideo, "Film &amp; Video")</f>
        <v>Film &amp; Video</v>
      </c>
    </row>
    <row r="447" spans="1:19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3">
        <f t="shared" si="24"/>
        <v>42145.335358796292</v>
      </c>
      <c r="K447" s="5">
        <v>1430899375</v>
      </c>
      <c r="L447" s="13">
        <f t="shared" si="25"/>
        <v>42130.335358796292</v>
      </c>
      <c r="M447" t="b">
        <v>0</v>
      </c>
      <c r="N447">
        <v>2</v>
      </c>
      <c r="O447" t="b">
        <v>0</v>
      </c>
      <c r="P447" t="s">
        <v>8270</v>
      </c>
      <c r="Q447" s="8">
        <f t="shared" si="26"/>
        <v>3.3333333333333335E-3</v>
      </c>
      <c r="R447" s="9">
        <f t="shared" si="27"/>
        <v>1</v>
      </c>
      <c r="S447" t="str">
        <f>IF(P447=Filmandvideo, "Film &amp; Video")</f>
        <v>Film &amp; Video</v>
      </c>
    </row>
    <row r="448" spans="1:19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3">
        <f t="shared" si="24"/>
        <v>42067.083564814813</v>
      </c>
      <c r="K448" s="5">
        <v>1422842420</v>
      </c>
      <c r="L448" s="13">
        <f t="shared" si="25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8">
        <f t="shared" si="26"/>
        <v>7.2952380952380951</v>
      </c>
      <c r="R448" s="9">
        <f t="shared" si="27"/>
        <v>47.875</v>
      </c>
      <c r="S448" t="str">
        <f>IF(P448=Filmandvideo, "Film &amp; Video")</f>
        <v>Film &amp; Video</v>
      </c>
    </row>
    <row r="449" spans="1:19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3">
        <f t="shared" si="24"/>
        <v>41356.513460648144</v>
      </c>
      <c r="K449" s="5">
        <v>1361884763</v>
      </c>
      <c r="L449" s="13">
        <f t="shared" si="25"/>
        <v>41331.555127314816</v>
      </c>
      <c r="M449" t="b">
        <v>0</v>
      </c>
      <c r="N449">
        <v>1</v>
      </c>
      <c r="O449" t="b">
        <v>0</v>
      </c>
      <c r="P449" t="s">
        <v>8270</v>
      </c>
      <c r="Q449" s="8">
        <f t="shared" si="26"/>
        <v>1.6666666666666666E-2</v>
      </c>
      <c r="R449" s="9">
        <f t="shared" si="27"/>
        <v>5</v>
      </c>
      <c r="S449" t="str">
        <f>IF(P449=Filmandvideo, "Film &amp; Video")</f>
        <v>Film &amp; Video</v>
      </c>
    </row>
    <row r="450" spans="1:19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3">
        <f t="shared" si="24"/>
        <v>41773.758043981477</v>
      </c>
      <c r="K450" s="5">
        <v>1398363095</v>
      </c>
      <c r="L450" s="13">
        <f t="shared" si="25"/>
        <v>41753.758043981477</v>
      </c>
      <c r="M450" t="b">
        <v>0</v>
      </c>
      <c r="N450">
        <v>4</v>
      </c>
      <c r="O450" t="b">
        <v>0</v>
      </c>
      <c r="P450" t="s">
        <v>8270</v>
      </c>
      <c r="Q450" s="8">
        <f t="shared" si="26"/>
        <v>3.2804000000000002</v>
      </c>
      <c r="R450" s="9">
        <f t="shared" si="27"/>
        <v>20.502500000000001</v>
      </c>
      <c r="S450" t="str">
        <f>IF(P450=Filmandvideo, "Film &amp; Video")</f>
        <v>Film &amp; Video</v>
      </c>
    </row>
    <row r="451" spans="1:19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3">
        <f t="shared" ref="J451:J514" si="28">(((I451/60)/60)/24)+DATE(1970,1,1)</f>
        <v>41564.568113425928</v>
      </c>
      <c r="K451" s="5">
        <v>1379425085</v>
      </c>
      <c r="L451" s="13">
        <f t="shared" ref="L451:L514" si="29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8">
        <f t="shared" ref="Q451:Q514" si="30">E451/D451*100</f>
        <v>2.25</v>
      </c>
      <c r="R451" s="9">
        <f t="shared" ref="R451:R514" si="31">E451/N451</f>
        <v>9</v>
      </c>
      <c r="S451" t="str">
        <f>IF(P451=Filmandvideo, "Film &amp; Video")</f>
        <v>Film &amp; Video</v>
      </c>
    </row>
    <row r="452" spans="1:19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3">
        <f t="shared" si="28"/>
        <v>41684.946759259255</v>
      </c>
      <c r="K452" s="5">
        <v>1389825800</v>
      </c>
      <c r="L452" s="13">
        <f t="shared" si="29"/>
        <v>41654.946759259255</v>
      </c>
      <c r="M452" t="b">
        <v>0</v>
      </c>
      <c r="N452">
        <v>7</v>
      </c>
      <c r="O452" t="b">
        <v>0</v>
      </c>
      <c r="P452" t="s">
        <v>8270</v>
      </c>
      <c r="Q452" s="8">
        <f t="shared" si="30"/>
        <v>0.79200000000000004</v>
      </c>
      <c r="R452" s="9">
        <f t="shared" si="31"/>
        <v>56.571428571428569</v>
      </c>
      <c r="S452" t="str">
        <f>IF(P452=Filmandvideo, "Film &amp; Video")</f>
        <v>Film &amp; Video</v>
      </c>
    </row>
    <row r="453" spans="1:19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3">
        <f t="shared" si="28"/>
        <v>41664.715173611112</v>
      </c>
      <c r="K453" s="5">
        <v>1388077791</v>
      </c>
      <c r="L453" s="13">
        <f t="shared" si="29"/>
        <v>41634.715173611112</v>
      </c>
      <c r="M453" t="b">
        <v>0</v>
      </c>
      <c r="N453">
        <v>0</v>
      </c>
      <c r="O453" t="b">
        <v>0</v>
      </c>
      <c r="P453" t="s">
        <v>8270</v>
      </c>
      <c r="Q453" s="8">
        <f t="shared" si="30"/>
        <v>0</v>
      </c>
      <c r="R453" s="9" t="e">
        <f t="shared" si="31"/>
        <v>#DIV/0!</v>
      </c>
      <c r="S453" t="str">
        <f>IF(P453=Filmandvideo, "Film &amp; Video")</f>
        <v>Film &amp; Video</v>
      </c>
    </row>
    <row r="454" spans="1:19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3">
        <f t="shared" si="28"/>
        <v>42137.703877314809</v>
      </c>
      <c r="K454" s="5">
        <v>1428944015</v>
      </c>
      <c r="L454" s="13">
        <f t="shared" si="29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8">
        <f t="shared" si="30"/>
        <v>64</v>
      </c>
      <c r="R454" s="9">
        <f t="shared" si="31"/>
        <v>40</v>
      </c>
      <c r="S454" t="str">
        <f>IF(P454=Filmandvideo, "Film &amp; Video")</f>
        <v>Film &amp; Video</v>
      </c>
    </row>
    <row r="455" spans="1:19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3">
        <f t="shared" si="28"/>
        <v>42054.824988425928</v>
      </c>
      <c r="K455" s="5">
        <v>1422992879</v>
      </c>
      <c r="L455" s="13">
        <f t="shared" si="29"/>
        <v>42038.824988425928</v>
      </c>
      <c r="M455" t="b">
        <v>0</v>
      </c>
      <c r="N455">
        <v>2</v>
      </c>
      <c r="O455" t="b">
        <v>0</v>
      </c>
      <c r="P455" t="s">
        <v>8270</v>
      </c>
      <c r="Q455" s="8">
        <f t="shared" si="30"/>
        <v>2.7404479578392621E-2</v>
      </c>
      <c r="R455" s="9">
        <f t="shared" si="31"/>
        <v>13</v>
      </c>
      <c r="S455" t="str">
        <f>IF(P455=Filmandvideo, "Film &amp; Video")</f>
        <v>Film &amp; Video</v>
      </c>
    </row>
    <row r="456" spans="1:19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3">
        <f t="shared" si="28"/>
        <v>41969.551388888889</v>
      </c>
      <c r="K456" s="5">
        <v>1414343571</v>
      </c>
      <c r="L456" s="13">
        <f t="shared" si="29"/>
        <v>41938.717256944445</v>
      </c>
      <c r="M456" t="b">
        <v>0</v>
      </c>
      <c r="N456">
        <v>5</v>
      </c>
      <c r="O456" t="b">
        <v>0</v>
      </c>
      <c r="P456" t="s">
        <v>8270</v>
      </c>
      <c r="Q456" s="8">
        <f t="shared" si="30"/>
        <v>0.82000000000000006</v>
      </c>
      <c r="R456" s="9">
        <f t="shared" si="31"/>
        <v>16.399999999999999</v>
      </c>
      <c r="S456" t="str">
        <f>IF(P456=Filmandvideo, "Film &amp; Video")</f>
        <v>Film &amp; Video</v>
      </c>
    </row>
    <row r="457" spans="1:19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3">
        <f t="shared" si="28"/>
        <v>41016.021527777775</v>
      </c>
      <c r="K457" s="5">
        <v>1330733022</v>
      </c>
      <c r="L457" s="13">
        <f t="shared" si="29"/>
        <v>40971.002569444441</v>
      </c>
      <c r="M457" t="b">
        <v>0</v>
      </c>
      <c r="N457">
        <v>2</v>
      </c>
      <c r="O457" t="b">
        <v>0</v>
      </c>
      <c r="P457" t="s">
        <v>8270</v>
      </c>
      <c r="Q457" s="8">
        <f t="shared" si="30"/>
        <v>6.9230769230769221E-2</v>
      </c>
      <c r="R457" s="9">
        <f t="shared" si="31"/>
        <v>22.5</v>
      </c>
      <c r="S457" t="str">
        <f>IF(P457=Filmandvideo, "Film &amp; Video")</f>
        <v>Film &amp; Video</v>
      </c>
    </row>
    <row r="458" spans="1:19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3">
        <f t="shared" si="28"/>
        <v>41569.165972222225</v>
      </c>
      <c r="K458" s="5">
        <v>1380559201</v>
      </c>
      <c r="L458" s="13">
        <f t="shared" si="29"/>
        <v>41547.694456018515</v>
      </c>
      <c r="M458" t="b">
        <v>0</v>
      </c>
      <c r="N458">
        <v>3</v>
      </c>
      <c r="O458" t="b">
        <v>0</v>
      </c>
      <c r="P458" t="s">
        <v>8270</v>
      </c>
      <c r="Q458" s="8">
        <f t="shared" si="30"/>
        <v>0.68631863186318631</v>
      </c>
      <c r="R458" s="9">
        <f t="shared" si="31"/>
        <v>20.333333333333332</v>
      </c>
      <c r="S458" t="str">
        <f>IF(P458=Filmandvideo, "Film &amp; Video")</f>
        <v>Film &amp; Video</v>
      </c>
    </row>
    <row r="459" spans="1:19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3">
        <f t="shared" si="28"/>
        <v>41867.767500000002</v>
      </c>
      <c r="K459" s="5">
        <v>1405621512</v>
      </c>
      <c r="L459" s="13">
        <f t="shared" si="29"/>
        <v>41837.767500000002</v>
      </c>
      <c r="M459" t="b">
        <v>0</v>
      </c>
      <c r="N459">
        <v>0</v>
      </c>
      <c r="O459" t="b">
        <v>0</v>
      </c>
      <c r="P459" t="s">
        <v>8270</v>
      </c>
      <c r="Q459" s="8">
        <f t="shared" si="30"/>
        <v>0</v>
      </c>
      <c r="R459" s="9" t="e">
        <f t="shared" si="31"/>
        <v>#DIV/0!</v>
      </c>
      <c r="S459" t="str">
        <f>IF(P459=Filmandvideo, "Film &amp; Video")</f>
        <v>Film &amp; Video</v>
      </c>
    </row>
    <row r="460" spans="1:19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3">
        <f t="shared" si="28"/>
        <v>41408.69976851852</v>
      </c>
      <c r="K460" s="5">
        <v>1365958060</v>
      </c>
      <c r="L460" s="13">
        <f t="shared" si="29"/>
        <v>41378.69976851852</v>
      </c>
      <c r="M460" t="b">
        <v>0</v>
      </c>
      <c r="N460">
        <v>49</v>
      </c>
      <c r="O460" t="b">
        <v>0</v>
      </c>
      <c r="P460" t="s">
        <v>8270</v>
      </c>
      <c r="Q460" s="8">
        <f t="shared" si="30"/>
        <v>8.2100000000000009</v>
      </c>
      <c r="R460" s="9">
        <f t="shared" si="31"/>
        <v>16.755102040816325</v>
      </c>
      <c r="S460" t="str">
        <f>IF(P460=Filmandvideo, "Film &amp; Video")</f>
        <v>Film &amp; Video</v>
      </c>
    </row>
    <row r="461" spans="1:19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3">
        <f t="shared" si="28"/>
        <v>40860.682025462964</v>
      </c>
      <c r="K461" s="5">
        <v>1316013727</v>
      </c>
      <c r="L461" s="13">
        <f t="shared" si="29"/>
        <v>40800.6403587963</v>
      </c>
      <c r="M461" t="b">
        <v>0</v>
      </c>
      <c r="N461">
        <v>1</v>
      </c>
      <c r="O461" t="b">
        <v>0</v>
      </c>
      <c r="P461" t="s">
        <v>8270</v>
      </c>
      <c r="Q461" s="8">
        <f t="shared" si="30"/>
        <v>6.4102564102564097E-2</v>
      </c>
      <c r="R461" s="9">
        <f t="shared" si="31"/>
        <v>25</v>
      </c>
      <c r="S461" t="str">
        <f>IF(P461=Filmandvideo, "Film &amp; Video")</f>
        <v>Film &amp; Video</v>
      </c>
    </row>
    <row r="462" spans="1:19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3">
        <f t="shared" si="28"/>
        <v>41791.166666666664</v>
      </c>
      <c r="K462" s="5">
        <v>1398862875</v>
      </c>
      <c r="L462" s="13">
        <f t="shared" si="29"/>
        <v>41759.542534722219</v>
      </c>
      <c r="M462" t="b">
        <v>0</v>
      </c>
      <c r="N462">
        <v>2</v>
      </c>
      <c r="O462" t="b">
        <v>0</v>
      </c>
      <c r="P462" t="s">
        <v>8270</v>
      </c>
      <c r="Q462" s="8">
        <f t="shared" si="30"/>
        <v>0.29411764705882354</v>
      </c>
      <c r="R462" s="9">
        <f t="shared" si="31"/>
        <v>12.5</v>
      </c>
      <c r="S462" t="str">
        <f>IF(P462=Filmandvideo, "Film &amp; Video")</f>
        <v>Film &amp; Video</v>
      </c>
    </row>
    <row r="463" spans="1:19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3">
        <f t="shared" si="28"/>
        <v>41427.84684027778</v>
      </c>
      <c r="K463" s="5">
        <v>1368476367</v>
      </c>
      <c r="L463" s="13">
        <f t="shared" si="29"/>
        <v>41407.84684027778</v>
      </c>
      <c r="M463" t="b">
        <v>0</v>
      </c>
      <c r="N463">
        <v>0</v>
      </c>
      <c r="O463" t="b">
        <v>0</v>
      </c>
      <c r="P463" t="s">
        <v>8270</v>
      </c>
      <c r="Q463" s="8">
        <f t="shared" si="30"/>
        <v>0</v>
      </c>
      <c r="R463" s="9" t="e">
        <f t="shared" si="31"/>
        <v>#DIV/0!</v>
      </c>
      <c r="S463" t="str">
        <f>IF(P463=Filmandvideo, "Film &amp; Video")</f>
        <v>Film &amp; Video</v>
      </c>
    </row>
    <row r="464" spans="1:19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3">
        <f t="shared" si="28"/>
        <v>40765.126631944448</v>
      </c>
      <c r="K464" s="5">
        <v>1307761341</v>
      </c>
      <c r="L464" s="13">
        <f t="shared" si="29"/>
        <v>40705.126631944448</v>
      </c>
      <c r="M464" t="b">
        <v>0</v>
      </c>
      <c r="N464">
        <v>0</v>
      </c>
      <c r="O464" t="b">
        <v>0</v>
      </c>
      <c r="P464" t="s">
        <v>8270</v>
      </c>
      <c r="Q464" s="8">
        <f t="shared" si="30"/>
        <v>0</v>
      </c>
      <c r="R464" s="9" t="e">
        <f t="shared" si="31"/>
        <v>#DIV/0!</v>
      </c>
      <c r="S464" t="str">
        <f>IF(P464=Filmandvideo, "Film &amp; Video")</f>
        <v>Film &amp; Video</v>
      </c>
    </row>
    <row r="465" spans="1:19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3">
        <f t="shared" si="28"/>
        <v>40810.710104166668</v>
      </c>
      <c r="K465" s="5">
        <v>1311699753</v>
      </c>
      <c r="L465" s="13">
        <f t="shared" si="29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8">
        <f t="shared" si="30"/>
        <v>2.2727272727272729</v>
      </c>
      <c r="R465" s="9">
        <f t="shared" si="31"/>
        <v>113.63636363636364</v>
      </c>
      <c r="S465" t="str">
        <f>IF(P465=Filmandvideo, "Film &amp; Video")</f>
        <v>Film &amp; Video</v>
      </c>
    </row>
    <row r="466" spans="1:19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3">
        <f t="shared" si="28"/>
        <v>42508.848784722228</v>
      </c>
      <c r="K466" s="5">
        <v>1461874935</v>
      </c>
      <c r="L466" s="13">
        <f t="shared" si="29"/>
        <v>42488.848784722228</v>
      </c>
      <c r="M466" t="b">
        <v>0</v>
      </c>
      <c r="N466">
        <v>1</v>
      </c>
      <c r="O466" t="b">
        <v>0</v>
      </c>
      <c r="P466" t="s">
        <v>8270</v>
      </c>
      <c r="Q466" s="8">
        <f t="shared" si="30"/>
        <v>9.9009900990099015E-2</v>
      </c>
      <c r="R466" s="9">
        <f t="shared" si="31"/>
        <v>1</v>
      </c>
      <c r="S466" t="str">
        <f>IF(P466=Filmandvideo, "Film &amp; Video")</f>
        <v>Film &amp; Video</v>
      </c>
    </row>
    <row r="467" spans="1:19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3">
        <f t="shared" si="28"/>
        <v>41817.120069444441</v>
      </c>
      <c r="K467" s="5">
        <v>1402455174</v>
      </c>
      <c r="L467" s="13">
        <f t="shared" si="29"/>
        <v>41801.120069444441</v>
      </c>
      <c r="M467" t="b">
        <v>0</v>
      </c>
      <c r="N467">
        <v>8</v>
      </c>
      <c r="O467" t="b">
        <v>0</v>
      </c>
      <c r="P467" t="s">
        <v>8270</v>
      </c>
      <c r="Q467" s="8">
        <f t="shared" si="30"/>
        <v>26.953125</v>
      </c>
      <c r="R467" s="9">
        <f t="shared" si="31"/>
        <v>17.25</v>
      </c>
      <c r="S467" t="str">
        <f>IF(P467=Filmandvideo, "Film &amp; Video")</f>
        <v>Film &amp; Video</v>
      </c>
    </row>
    <row r="468" spans="1:19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3">
        <f t="shared" si="28"/>
        <v>41159.942870370374</v>
      </c>
      <c r="K468" s="5">
        <v>1344465464</v>
      </c>
      <c r="L468" s="13">
        <f t="shared" si="29"/>
        <v>41129.942870370374</v>
      </c>
      <c r="M468" t="b">
        <v>0</v>
      </c>
      <c r="N468">
        <v>5</v>
      </c>
      <c r="O468" t="b">
        <v>0</v>
      </c>
      <c r="P468" t="s">
        <v>8270</v>
      </c>
      <c r="Q468" s="8">
        <f t="shared" si="30"/>
        <v>0.76</v>
      </c>
      <c r="R468" s="9">
        <f t="shared" si="31"/>
        <v>15.2</v>
      </c>
      <c r="S468" t="str">
        <f>IF(P468=Filmandvideo, "Film &amp; Video")</f>
        <v>Film &amp; Video</v>
      </c>
    </row>
    <row r="469" spans="1:19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3">
        <f t="shared" si="28"/>
        <v>41180.679791666669</v>
      </c>
      <c r="K469" s="5">
        <v>1344961134</v>
      </c>
      <c r="L469" s="13">
        <f t="shared" si="29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8">
        <f t="shared" si="30"/>
        <v>21.574999999999999</v>
      </c>
      <c r="R469" s="9">
        <f t="shared" si="31"/>
        <v>110.64102564102564</v>
      </c>
      <c r="S469" t="str">
        <f>IF(P469=Filmandvideo, "Film &amp; Video")</f>
        <v>Film &amp; Video</v>
      </c>
    </row>
    <row r="470" spans="1:19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3">
        <f t="shared" si="28"/>
        <v>41101.160474537035</v>
      </c>
      <c r="K470" s="5">
        <v>1336795283</v>
      </c>
      <c r="L470" s="13">
        <f t="shared" si="29"/>
        <v>41041.167627314811</v>
      </c>
      <c r="M470" t="b">
        <v>0</v>
      </c>
      <c r="N470">
        <v>0</v>
      </c>
      <c r="O470" t="b">
        <v>0</v>
      </c>
      <c r="P470" t="s">
        <v>8270</v>
      </c>
      <c r="Q470" s="8">
        <f t="shared" si="30"/>
        <v>0</v>
      </c>
      <c r="R470" s="9" t="e">
        <f t="shared" si="31"/>
        <v>#DIV/0!</v>
      </c>
      <c r="S470" t="str">
        <f>IF(P470=Filmandvideo, "Film &amp; Video")</f>
        <v>Film &amp; Video</v>
      </c>
    </row>
    <row r="471" spans="1:19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3">
        <f t="shared" si="28"/>
        <v>41887.989861111113</v>
      </c>
      <c r="K471" s="5">
        <v>1404776724</v>
      </c>
      <c r="L471" s="13">
        <f t="shared" si="29"/>
        <v>41827.989861111113</v>
      </c>
      <c r="M471" t="b">
        <v>0</v>
      </c>
      <c r="N471">
        <v>0</v>
      </c>
      <c r="O471" t="b">
        <v>0</v>
      </c>
      <c r="P471" t="s">
        <v>8270</v>
      </c>
      <c r="Q471" s="8">
        <f t="shared" si="30"/>
        <v>0</v>
      </c>
      <c r="R471" s="9" t="e">
        <f t="shared" si="31"/>
        <v>#DIV/0!</v>
      </c>
      <c r="S471" t="str">
        <f>IF(P471=Filmandvideo, "Film &amp; Video")</f>
        <v>Film &amp; Video</v>
      </c>
    </row>
    <row r="472" spans="1:19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3">
        <f t="shared" si="28"/>
        <v>41655.166666666664</v>
      </c>
      <c r="K472" s="5">
        <v>1385524889</v>
      </c>
      <c r="L472" s="13">
        <f t="shared" si="29"/>
        <v>41605.167696759258</v>
      </c>
      <c r="M472" t="b">
        <v>0</v>
      </c>
      <c r="N472">
        <v>2</v>
      </c>
      <c r="O472" t="b">
        <v>0</v>
      </c>
      <c r="P472" t="s">
        <v>8270</v>
      </c>
      <c r="Q472" s="8">
        <f t="shared" si="30"/>
        <v>1.02</v>
      </c>
      <c r="R472" s="9">
        <f t="shared" si="31"/>
        <v>25.5</v>
      </c>
      <c r="S472" t="str">
        <f>IF(P472=Filmandvideo, "Film &amp; Video")</f>
        <v>Film &amp; Video</v>
      </c>
    </row>
    <row r="473" spans="1:19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3">
        <f t="shared" si="28"/>
        <v>41748.680312500001</v>
      </c>
      <c r="K473" s="5">
        <v>1394039979</v>
      </c>
      <c r="L473" s="13">
        <f t="shared" si="29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8">
        <f t="shared" si="30"/>
        <v>11.892727272727273</v>
      </c>
      <c r="R473" s="9">
        <f t="shared" si="31"/>
        <v>38.476470588235294</v>
      </c>
      <c r="S473" t="str">
        <f>IF(P473=Filmandvideo, "Film &amp; Video")</f>
        <v>Film &amp; Video</v>
      </c>
    </row>
    <row r="474" spans="1:19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3">
        <f t="shared" si="28"/>
        <v>41874.922662037039</v>
      </c>
      <c r="K474" s="5">
        <v>1406239718</v>
      </c>
      <c r="L474" s="13">
        <f t="shared" si="29"/>
        <v>41844.922662037039</v>
      </c>
      <c r="M474" t="b">
        <v>0</v>
      </c>
      <c r="N474">
        <v>5</v>
      </c>
      <c r="O474" t="b">
        <v>0</v>
      </c>
      <c r="P474" t="s">
        <v>8270</v>
      </c>
      <c r="Q474" s="8">
        <f t="shared" si="30"/>
        <v>17.625</v>
      </c>
      <c r="R474" s="9">
        <f t="shared" si="31"/>
        <v>28.2</v>
      </c>
      <c r="S474" t="str">
        <f>IF(P474=Filmandvideo, "Film &amp; Video")</f>
        <v>Film &amp; Video</v>
      </c>
    </row>
    <row r="475" spans="1:19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3">
        <f t="shared" si="28"/>
        <v>41899.698136574072</v>
      </c>
      <c r="K475" s="5">
        <v>1408380319</v>
      </c>
      <c r="L475" s="13">
        <f t="shared" si="29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8">
        <f t="shared" si="30"/>
        <v>2.87</v>
      </c>
      <c r="R475" s="9">
        <f t="shared" si="31"/>
        <v>61.5</v>
      </c>
      <c r="S475" t="str">
        <f>IF(P475=Filmandvideo, "Film &amp; Video")</f>
        <v>Film &amp; Video</v>
      </c>
    </row>
    <row r="476" spans="1:19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3">
        <f t="shared" si="28"/>
        <v>42783.329039351855</v>
      </c>
      <c r="K476" s="5">
        <v>1484726029</v>
      </c>
      <c r="L476" s="13">
        <f t="shared" si="29"/>
        <v>42753.329039351855</v>
      </c>
      <c r="M476" t="b">
        <v>0</v>
      </c>
      <c r="N476">
        <v>1</v>
      </c>
      <c r="O476" t="b">
        <v>0</v>
      </c>
      <c r="P476" t="s">
        <v>8270</v>
      </c>
      <c r="Q476" s="8">
        <f t="shared" si="30"/>
        <v>3.0303030303030304E-2</v>
      </c>
      <c r="R476" s="9">
        <f t="shared" si="31"/>
        <v>1</v>
      </c>
      <c r="S476" t="str">
        <f>IF(P476=Filmandvideo, "Film &amp; Video")</f>
        <v>Film &amp; Video</v>
      </c>
    </row>
    <row r="477" spans="1:19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3">
        <f t="shared" si="28"/>
        <v>42130.086145833338</v>
      </c>
      <c r="K477" s="5">
        <v>1428285843</v>
      </c>
      <c r="L477" s="13">
        <f t="shared" si="29"/>
        <v>42100.086145833338</v>
      </c>
      <c r="M477" t="b">
        <v>0</v>
      </c>
      <c r="N477">
        <v>0</v>
      </c>
      <c r="O477" t="b">
        <v>0</v>
      </c>
      <c r="P477" t="s">
        <v>8270</v>
      </c>
      <c r="Q477" s="8">
        <f t="shared" si="30"/>
        <v>0</v>
      </c>
      <c r="R477" s="9" t="e">
        <f t="shared" si="31"/>
        <v>#DIV/0!</v>
      </c>
      <c r="S477" t="str">
        <f>IF(P477=Filmandvideo, "Film &amp; Video")</f>
        <v>Film &amp; Video</v>
      </c>
    </row>
    <row r="478" spans="1:19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3">
        <f t="shared" si="28"/>
        <v>41793.165972222225</v>
      </c>
      <c r="K478" s="5">
        <v>1398727441</v>
      </c>
      <c r="L478" s="13">
        <f t="shared" si="29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8">
        <f t="shared" si="30"/>
        <v>2.230268181818182</v>
      </c>
      <c r="R478" s="9">
        <f t="shared" si="31"/>
        <v>39.569274193548388</v>
      </c>
      <c r="S478" t="str">
        <f>IF(P478=Filmandvideo, "Film &amp; Video")</f>
        <v>Film &amp; Video</v>
      </c>
    </row>
    <row r="479" spans="1:19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3">
        <f t="shared" si="28"/>
        <v>41047.83488425926</v>
      </c>
      <c r="K479" s="5">
        <v>1332187334</v>
      </c>
      <c r="L479" s="13">
        <f t="shared" si="29"/>
        <v>40987.83488425926</v>
      </c>
      <c r="M479" t="b">
        <v>0</v>
      </c>
      <c r="N479">
        <v>0</v>
      </c>
      <c r="O479" t="b">
        <v>0</v>
      </c>
      <c r="P479" t="s">
        <v>8270</v>
      </c>
      <c r="Q479" s="8">
        <f t="shared" si="30"/>
        <v>0</v>
      </c>
      <c r="R479" s="9" t="e">
        <f t="shared" si="31"/>
        <v>#DIV/0!</v>
      </c>
      <c r="S479" t="str">
        <f>IF(P479=Filmandvideo, "Film &amp; Video")</f>
        <v>Film &amp; Video</v>
      </c>
    </row>
    <row r="480" spans="1:19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3">
        <f t="shared" si="28"/>
        <v>42095.869317129633</v>
      </c>
      <c r="K480" s="5">
        <v>1425333109</v>
      </c>
      <c r="L480" s="13">
        <f t="shared" si="29"/>
        <v>42065.910983796297</v>
      </c>
      <c r="M480" t="b">
        <v>0</v>
      </c>
      <c r="N480">
        <v>0</v>
      </c>
      <c r="O480" t="b">
        <v>0</v>
      </c>
      <c r="P480" t="s">
        <v>8270</v>
      </c>
      <c r="Q480" s="8">
        <f t="shared" si="30"/>
        <v>0</v>
      </c>
      <c r="R480" s="9" t="e">
        <f t="shared" si="31"/>
        <v>#DIV/0!</v>
      </c>
      <c r="S480" t="str">
        <f>IF(P480=Filmandvideo, "Film &amp; Video")</f>
        <v>Film &amp; Video</v>
      </c>
    </row>
    <row r="481" spans="1:19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3">
        <f t="shared" si="28"/>
        <v>41964.449479166666</v>
      </c>
      <c r="K481" s="5">
        <v>1411379235</v>
      </c>
      <c r="L481" s="13">
        <f t="shared" si="29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8">
        <f t="shared" si="30"/>
        <v>32.56</v>
      </c>
      <c r="R481" s="9">
        <f t="shared" si="31"/>
        <v>88.8</v>
      </c>
      <c r="S481" t="str">
        <f>IF(P481=Filmandvideo, "Film &amp; Video")</f>
        <v>Film &amp; Video</v>
      </c>
    </row>
    <row r="482" spans="1:19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3">
        <f t="shared" si="28"/>
        <v>41495.500173611108</v>
      </c>
      <c r="K482" s="5">
        <v>1373457615</v>
      </c>
      <c r="L482" s="13">
        <f t="shared" si="29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8">
        <f t="shared" si="30"/>
        <v>19.41</v>
      </c>
      <c r="R482" s="9">
        <f t="shared" si="31"/>
        <v>55.457142857142856</v>
      </c>
      <c r="S482" t="str">
        <f>IF(P482=Filmandvideo, "Film &amp; Video")</f>
        <v>Film &amp; Video</v>
      </c>
    </row>
    <row r="483" spans="1:19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3">
        <f t="shared" si="28"/>
        <v>41192.672326388885</v>
      </c>
      <c r="K483" s="5">
        <v>1347293289</v>
      </c>
      <c r="L483" s="13">
        <f t="shared" si="29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8">
        <f t="shared" si="30"/>
        <v>6.1</v>
      </c>
      <c r="R483" s="9">
        <f t="shared" si="31"/>
        <v>87.142857142857139</v>
      </c>
      <c r="S483" t="str">
        <f>IF(P483=Filmandvideo, "Film &amp; Video")</f>
        <v>Film &amp; Video</v>
      </c>
    </row>
    <row r="484" spans="1:19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3">
        <f t="shared" si="28"/>
        <v>42474.606944444444</v>
      </c>
      <c r="K484" s="5">
        <v>1458336690</v>
      </c>
      <c r="L484" s="13">
        <f t="shared" si="29"/>
        <v>42447.896875000006</v>
      </c>
      <c r="M484" t="b">
        <v>0</v>
      </c>
      <c r="N484">
        <v>1</v>
      </c>
      <c r="O484" t="b">
        <v>0</v>
      </c>
      <c r="P484" t="s">
        <v>8270</v>
      </c>
      <c r="Q484" s="8">
        <f t="shared" si="30"/>
        <v>0.1</v>
      </c>
      <c r="R484" s="9">
        <f t="shared" si="31"/>
        <v>10</v>
      </c>
      <c r="S484" t="str">
        <f>IF(P484=Filmandvideo, "Film &amp; Video")</f>
        <v>Film &amp; Video</v>
      </c>
    </row>
    <row r="485" spans="1:19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3">
        <f t="shared" si="28"/>
        <v>41303.197592592594</v>
      </c>
      <c r="K485" s="5">
        <v>1354250672</v>
      </c>
      <c r="L485" s="13">
        <f t="shared" si="29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8">
        <f t="shared" si="30"/>
        <v>50.2</v>
      </c>
      <c r="R485" s="9">
        <f t="shared" si="31"/>
        <v>51.224489795918366</v>
      </c>
      <c r="S485" t="str">
        <f>IF(P485=Filmandvideo, "Film &amp; Video")</f>
        <v>Film &amp; Video</v>
      </c>
    </row>
    <row r="486" spans="1:19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3">
        <f t="shared" si="28"/>
        <v>42313.981157407412</v>
      </c>
      <c r="K486" s="5">
        <v>1443220372</v>
      </c>
      <c r="L486" s="13">
        <f t="shared" si="29"/>
        <v>42272.93949074074</v>
      </c>
      <c r="M486" t="b">
        <v>0</v>
      </c>
      <c r="N486">
        <v>11</v>
      </c>
      <c r="O486" t="b">
        <v>0</v>
      </c>
      <c r="P486" t="s">
        <v>8270</v>
      </c>
      <c r="Q486" s="8">
        <f t="shared" si="30"/>
        <v>0.18625</v>
      </c>
      <c r="R486" s="9">
        <f t="shared" si="31"/>
        <v>13.545454545454545</v>
      </c>
      <c r="S486" t="str">
        <f>IF(P486=Filmandvideo, "Film &amp; Video")</f>
        <v>Film &amp; Video</v>
      </c>
    </row>
    <row r="487" spans="1:19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3">
        <f t="shared" si="28"/>
        <v>41411.50577546296</v>
      </c>
      <c r="K487" s="5">
        <v>1366200499</v>
      </c>
      <c r="L487" s="13">
        <f t="shared" si="29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8">
        <f t="shared" si="30"/>
        <v>21.906971229845084</v>
      </c>
      <c r="R487" s="9">
        <f t="shared" si="31"/>
        <v>66.520080000000007</v>
      </c>
      <c r="S487" t="str">
        <f>IF(P487=Filmandvideo, "Film &amp; Video")</f>
        <v>Film &amp; Video</v>
      </c>
    </row>
    <row r="488" spans="1:19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3">
        <f t="shared" si="28"/>
        <v>41791.94258101852</v>
      </c>
      <c r="K488" s="5">
        <v>1399070239</v>
      </c>
      <c r="L488" s="13">
        <f t="shared" si="29"/>
        <v>41761.94258101852</v>
      </c>
      <c r="M488" t="b">
        <v>0</v>
      </c>
      <c r="N488">
        <v>1</v>
      </c>
      <c r="O488" t="b">
        <v>0</v>
      </c>
      <c r="P488" t="s">
        <v>8270</v>
      </c>
      <c r="Q488" s="8">
        <f t="shared" si="30"/>
        <v>9.0909090909090905E-3</v>
      </c>
      <c r="R488" s="9">
        <f t="shared" si="31"/>
        <v>50</v>
      </c>
      <c r="S488" t="str">
        <f>IF(P488=Filmandvideo, "Film &amp; Video")</f>
        <v>Film &amp; Video</v>
      </c>
    </row>
    <row r="489" spans="1:19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3">
        <f t="shared" si="28"/>
        <v>42729.636504629627</v>
      </c>
      <c r="K489" s="5">
        <v>1477491394</v>
      </c>
      <c r="L489" s="13">
        <f t="shared" si="29"/>
        <v>42669.594837962963</v>
      </c>
      <c r="M489" t="b">
        <v>0</v>
      </c>
      <c r="N489">
        <v>0</v>
      </c>
      <c r="O489" t="b">
        <v>0</v>
      </c>
      <c r="P489" t="s">
        <v>8270</v>
      </c>
      <c r="Q489" s="8">
        <f t="shared" si="30"/>
        <v>0</v>
      </c>
      <c r="R489" s="9" t="e">
        <f t="shared" si="31"/>
        <v>#DIV/0!</v>
      </c>
      <c r="S489" t="str">
        <f>IF(P489=Filmandvideo, "Film &amp; Video")</f>
        <v>Film &amp; Video</v>
      </c>
    </row>
    <row r="490" spans="1:19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3">
        <f t="shared" si="28"/>
        <v>42744.054398148146</v>
      </c>
      <c r="K490" s="5">
        <v>1481332700</v>
      </c>
      <c r="L490" s="13">
        <f t="shared" si="29"/>
        <v>42714.054398148146</v>
      </c>
      <c r="M490" t="b">
        <v>0</v>
      </c>
      <c r="N490">
        <v>0</v>
      </c>
      <c r="O490" t="b">
        <v>0</v>
      </c>
      <c r="P490" t="s">
        <v>8270</v>
      </c>
      <c r="Q490" s="8">
        <f t="shared" si="30"/>
        <v>0</v>
      </c>
      <c r="R490" s="9" t="e">
        <f t="shared" si="31"/>
        <v>#DIV/0!</v>
      </c>
      <c r="S490" t="str">
        <f>IF(P490=Filmandvideo, "Film &amp; Video")</f>
        <v>Film &amp; Video</v>
      </c>
    </row>
    <row r="491" spans="1:19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3">
        <f t="shared" si="28"/>
        <v>40913.481249999997</v>
      </c>
      <c r="K491" s="5">
        <v>1323084816</v>
      </c>
      <c r="L491" s="13">
        <f t="shared" si="29"/>
        <v>40882.481666666667</v>
      </c>
      <c r="M491" t="b">
        <v>0</v>
      </c>
      <c r="N491">
        <v>3</v>
      </c>
      <c r="O491" t="b">
        <v>0</v>
      </c>
      <c r="P491" t="s">
        <v>8270</v>
      </c>
      <c r="Q491" s="8">
        <f t="shared" si="30"/>
        <v>0.28667813379201834</v>
      </c>
      <c r="R491" s="9">
        <f t="shared" si="31"/>
        <v>71.666666666666671</v>
      </c>
      <c r="S491" t="str">
        <f>IF(P491=Filmandvideo, "Film &amp; Video")</f>
        <v>Film &amp; Video</v>
      </c>
    </row>
    <row r="492" spans="1:19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3">
        <f t="shared" si="28"/>
        <v>41143.968576388892</v>
      </c>
      <c r="K492" s="5">
        <v>1343085285</v>
      </c>
      <c r="L492" s="13">
        <f t="shared" si="29"/>
        <v>41113.968576388892</v>
      </c>
      <c r="M492" t="b">
        <v>0</v>
      </c>
      <c r="N492">
        <v>0</v>
      </c>
      <c r="O492" t="b">
        <v>0</v>
      </c>
      <c r="P492" t="s">
        <v>8270</v>
      </c>
      <c r="Q492" s="8">
        <f t="shared" si="30"/>
        <v>0</v>
      </c>
      <c r="R492" s="9" t="e">
        <f t="shared" si="31"/>
        <v>#DIV/0!</v>
      </c>
      <c r="S492" t="str">
        <f>IF(P492=Filmandvideo, "Film &amp; Video")</f>
        <v>Film &amp; Video</v>
      </c>
    </row>
    <row r="493" spans="1:19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3">
        <f t="shared" si="28"/>
        <v>42396.982627314821</v>
      </c>
      <c r="K493" s="5">
        <v>1451345699</v>
      </c>
      <c r="L493" s="13">
        <f t="shared" si="29"/>
        <v>42366.982627314821</v>
      </c>
      <c r="M493" t="b">
        <v>0</v>
      </c>
      <c r="N493">
        <v>0</v>
      </c>
      <c r="O493" t="b">
        <v>0</v>
      </c>
      <c r="P493" t="s">
        <v>8270</v>
      </c>
      <c r="Q493" s="8">
        <f t="shared" si="30"/>
        <v>0</v>
      </c>
      <c r="R493" s="9" t="e">
        <f t="shared" si="31"/>
        <v>#DIV/0!</v>
      </c>
      <c r="S493" t="str">
        <f>IF(P493=Filmandvideo, "Film &amp; Video")</f>
        <v>Film &amp; Video</v>
      </c>
    </row>
    <row r="494" spans="1:19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3">
        <f t="shared" si="28"/>
        <v>42656.03506944445</v>
      </c>
      <c r="K494" s="5">
        <v>1471135830</v>
      </c>
      <c r="L494" s="13">
        <f t="shared" si="29"/>
        <v>42596.03506944445</v>
      </c>
      <c r="M494" t="b">
        <v>0</v>
      </c>
      <c r="N494">
        <v>0</v>
      </c>
      <c r="O494" t="b">
        <v>0</v>
      </c>
      <c r="P494" t="s">
        <v>8270</v>
      </c>
      <c r="Q494" s="8">
        <f t="shared" si="30"/>
        <v>0</v>
      </c>
      <c r="R494" s="9" t="e">
        <f t="shared" si="31"/>
        <v>#DIV/0!</v>
      </c>
      <c r="S494" t="str">
        <f>IF(P494=Filmandvideo, "Film &amp; Video")</f>
        <v>Film &amp; Video</v>
      </c>
    </row>
    <row r="495" spans="1:19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3">
        <f t="shared" si="28"/>
        <v>42144.726134259254</v>
      </c>
      <c r="K495" s="5">
        <v>1429550738</v>
      </c>
      <c r="L495" s="13">
        <f t="shared" si="29"/>
        <v>42114.726134259254</v>
      </c>
      <c r="M495" t="b">
        <v>0</v>
      </c>
      <c r="N495">
        <v>0</v>
      </c>
      <c r="O495" t="b">
        <v>0</v>
      </c>
      <c r="P495" t="s">
        <v>8270</v>
      </c>
      <c r="Q495" s="8">
        <f t="shared" si="30"/>
        <v>0</v>
      </c>
      <c r="R495" s="9" t="e">
        <f t="shared" si="31"/>
        <v>#DIV/0!</v>
      </c>
      <c r="S495" t="str">
        <f>IF(P495=Filmandvideo, "Film &amp; Video")</f>
        <v>Film &amp; Video</v>
      </c>
    </row>
    <row r="496" spans="1:19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3">
        <f t="shared" si="28"/>
        <v>41823.125</v>
      </c>
      <c r="K496" s="5">
        <v>1402343765</v>
      </c>
      <c r="L496" s="13">
        <f t="shared" si="29"/>
        <v>41799.830613425926</v>
      </c>
      <c r="M496" t="b">
        <v>0</v>
      </c>
      <c r="N496">
        <v>3</v>
      </c>
      <c r="O496" t="b">
        <v>0</v>
      </c>
      <c r="P496" t="s">
        <v>8270</v>
      </c>
      <c r="Q496" s="8">
        <f t="shared" si="30"/>
        <v>0.155</v>
      </c>
      <c r="R496" s="9">
        <f t="shared" si="31"/>
        <v>10.333333333333334</v>
      </c>
      <c r="S496" t="str">
        <f>IF(P496=Filmandvideo, "Film &amp; Video")</f>
        <v>Film &amp; Video</v>
      </c>
    </row>
    <row r="497" spans="1:19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3">
        <f t="shared" si="28"/>
        <v>42201.827604166669</v>
      </c>
      <c r="K497" s="5">
        <v>1434484305</v>
      </c>
      <c r="L497" s="13">
        <f t="shared" si="29"/>
        <v>42171.827604166669</v>
      </c>
      <c r="M497" t="b">
        <v>0</v>
      </c>
      <c r="N497">
        <v>0</v>
      </c>
      <c r="O497" t="b">
        <v>0</v>
      </c>
      <c r="P497" t="s">
        <v>8270</v>
      </c>
      <c r="Q497" s="8">
        <f t="shared" si="30"/>
        <v>0</v>
      </c>
      <c r="R497" s="9" t="e">
        <f t="shared" si="31"/>
        <v>#DIV/0!</v>
      </c>
      <c r="S497" t="str">
        <f>IF(P497=Filmandvideo, "Film &amp; Video")</f>
        <v>Film &amp; Video</v>
      </c>
    </row>
    <row r="498" spans="1:19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3">
        <f t="shared" si="28"/>
        <v>41680.93141203704</v>
      </c>
      <c r="K498" s="5">
        <v>1386886874</v>
      </c>
      <c r="L498" s="13">
        <f t="shared" si="29"/>
        <v>41620.93141203704</v>
      </c>
      <c r="M498" t="b">
        <v>0</v>
      </c>
      <c r="N498">
        <v>1</v>
      </c>
      <c r="O498" t="b">
        <v>0</v>
      </c>
      <c r="P498" t="s">
        <v>8270</v>
      </c>
      <c r="Q498" s="8">
        <f t="shared" si="30"/>
        <v>1.6666666666666668E-3</v>
      </c>
      <c r="R498" s="9">
        <f t="shared" si="31"/>
        <v>1</v>
      </c>
      <c r="S498" t="str">
        <f>IF(P498=Filmandvideo, "Film &amp; Video")</f>
        <v>Film &amp; Video</v>
      </c>
    </row>
    <row r="499" spans="1:19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3">
        <f t="shared" si="28"/>
        <v>41998.208333333328</v>
      </c>
      <c r="K499" s="5">
        <v>1414889665</v>
      </c>
      <c r="L499" s="13">
        <f t="shared" si="29"/>
        <v>41945.037789351853</v>
      </c>
      <c r="M499" t="b">
        <v>0</v>
      </c>
      <c r="N499">
        <v>3</v>
      </c>
      <c r="O499" t="b">
        <v>0</v>
      </c>
      <c r="P499" t="s">
        <v>8270</v>
      </c>
      <c r="Q499" s="8">
        <f t="shared" si="30"/>
        <v>0.6696428571428571</v>
      </c>
      <c r="R499" s="9">
        <f t="shared" si="31"/>
        <v>10</v>
      </c>
      <c r="S499" t="str">
        <f>IF(P499=Filmandvideo, "Film &amp; Video")</f>
        <v>Film &amp; Video</v>
      </c>
    </row>
    <row r="500" spans="1:19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3">
        <f t="shared" si="28"/>
        <v>40900.762141203704</v>
      </c>
      <c r="K500" s="5">
        <v>1321035449</v>
      </c>
      <c r="L500" s="13">
        <f t="shared" si="29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8">
        <f t="shared" si="30"/>
        <v>4.5985132395404564</v>
      </c>
      <c r="R500" s="9">
        <f t="shared" si="31"/>
        <v>136.09090909090909</v>
      </c>
      <c r="S500" t="str">
        <f>IF(P500=Filmandvideo, "Film &amp; Video")</f>
        <v>Film &amp; Video</v>
      </c>
    </row>
    <row r="501" spans="1:19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3">
        <f t="shared" si="28"/>
        <v>40098.874305555553</v>
      </c>
      <c r="K501" s="5">
        <v>1250630968</v>
      </c>
      <c r="L501" s="13">
        <f t="shared" si="29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8">
        <f t="shared" si="30"/>
        <v>9.5500000000000007</v>
      </c>
      <c r="R501" s="9">
        <f t="shared" si="31"/>
        <v>73.461538461538467</v>
      </c>
      <c r="S501" t="str">
        <f>IF(P501=Filmandvideo, "Film &amp; Video")</f>
        <v>Film &amp; Video</v>
      </c>
    </row>
    <row r="502" spans="1:19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3">
        <f t="shared" si="28"/>
        <v>40306.927777777775</v>
      </c>
      <c r="K502" s="5">
        <v>1268255751</v>
      </c>
      <c r="L502" s="13">
        <f t="shared" si="29"/>
        <v>40247.886006944449</v>
      </c>
      <c r="M502" t="b">
        <v>0</v>
      </c>
      <c r="N502">
        <v>4</v>
      </c>
      <c r="O502" t="b">
        <v>0</v>
      </c>
      <c r="P502" t="s">
        <v>8270</v>
      </c>
      <c r="Q502" s="8">
        <f t="shared" si="30"/>
        <v>3.3076923076923079</v>
      </c>
      <c r="R502" s="9">
        <f t="shared" si="31"/>
        <v>53.75</v>
      </c>
      <c r="S502" t="str">
        <f>IF(P502=Filmandvideo, "Film &amp; Video")</f>
        <v>Film &amp; Video</v>
      </c>
    </row>
    <row r="503" spans="1:19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3">
        <f t="shared" si="28"/>
        <v>40733.234386574077</v>
      </c>
      <c r="K503" s="5">
        <v>1307597851</v>
      </c>
      <c r="L503" s="13">
        <f t="shared" si="29"/>
        <v>40703.234386574077</v>
      </c>
      <c r="M503" t="b">
        <v>0</v>
      </c>
      <c r="N503">
        <v>0</v>
      </c>
      <c r="O503" t="b">
        <v>0</v>
      </c>
      <c r="P503" t="s">
        <v>8270</v>
      </c>
      <c r="Q503" s="8">
        <f t="shared" si="30"/>
        <v>0</v>
      </c>
      <c r="R503" s="9" t="e">
        <f t="shared" si="31"/>
        <v>#DIV/0!</v>
      </c>
      <c r="S503" t="str">
        <f>IF(P503=Filmandvideo, "Film &amp; Video")</f>
        <v>Film &amp; Video</v>
      </c>
    </row>
    <row r="504" spans="1:19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3">
        <f t="shared" si="28"/>
        <v>40986.511863425927</v>
      </c>
      <c r="K504" s="5">
        <v>1329484625</v>
      </c>
      <c r="L504" s="13">
        <f t="shared" si="29"/>
        <v>40956.553530092591</v>
      </c>
      <c r="M504" t="b">
        <v>0</v>
      </c>
      <c r="N504">
        <v>4</v>
      </c>
      <c r="O504" t="b">
        <v>0</v>
      </c>
      <c r="P504" t="s">
        <v>8270</v>
      </c>
      <c r="Q504" s="8">
        <f t="shared" si="30"/>
        <v>1.1499999999999999</v>
      </c>
      <c r="R504" s="9">
        <f t="shared" si="31"/>
        <v>57.5</v>
      </c>
      <c r="S504" t="str">
        <f>IF(P504=Filmandvideo, "Film &amp; Video")</f>
        <v>Film &amp; Video</v>
      </c>
    </row>
    <row r="505" spans="1:19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3">
        <f t="shared" si="28"/>
        <v>42021.526655092588</v>
      </c>
      <c r="K505" s="5">
        <v>1418906303</v>
      </c>
      <c r="L505" s="13">
        <f t="shared" si="29"/>
        <v>41991.526655092588</v>
      </c>
      <c r="M505" t="b">
        <v>0</v>
      </c>
      <c r="N505">
        <v>9</v>
      </c>
      <c r="O505" t="b">
        <v>0</v>
      </c>
      <c r="P505" t="s">
        <v>8270</v>
      </c>
      <c r="Q505" s="8">
        <f t="shared" si="30"/>
        <v>1.7538461538461538</v>
      </c>
      <c r="R505" s="9">
        <f t="shared" si="31"/>
        <v>12.666666666666666</v>
      </c>
      <c r="S505" t="str">
        <f>IF(P505=Filmandvideo, "Film &amp; Video")</f>
        <v>Film &amp; Video</v>
      </c>
    </row>
    <row r="506" spans="1:19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3">
        <f t="shared" si="28"/>
        <v>41009.941979166666</v>
      </c>
      <c r="K506" s="5">
        <v>1328916987</v>
      </c>
      <c r="L506" s="13">
        <f t="shared" si="29"/>
        <v>40949.98364583333</v>
      </c>
      <c r="M506" t="b">
        <v>0</v>
      </c>
      <c r="N506">
        <v>5</v>
      </c>
      <c r="O506" t="b">
        <v>0</v>
      </c>
      <c r="P506" t="s">
        <v>8270</v>
      </c>
      <c r="Q506" s="8">
        <f t="shared" si="30"/>
        <v>1.3673469387755102</v>
      </c>
      <c r="R506" s="9">
        <f t="shared" si="31"/>
        <v>67</v>
      </c>
      <c r="S506" t="str">
        <f>IF(P506=Filmandvideo, "Film &amp; Video")</f>
        <v>Film &amp; Video</v>
      </c>
    </row>
    <row r="507" spans="1:19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3">
        <f t="shared" si="28"/>
        <v>42363.098217592589</v>
      </c>
      <c r="K507" s="5">
        <v>1447122086</v>
      </c>
      <c r="L507" s="13">
        <f t="shared" si="29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8">
        <f t="shared" si="30"/>
        <v>0.43333333333333329</v>
      </c>
      <c r="R507" s="9">
        <f t="shared" si="31"/>
        <v>3.7142857142857144</v>
      </c>
      <c r="S507" t="str">
        <f>IF(P507=Filmandvideo, "Film &amp; Video")</f>
        <v>Film &amp; Video</v>
      </c>
    </row>
    <row r="508" spans="1:19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3">
        <f t="shared" si="28"/>
        <v>41496.552314814813</v>
      </c>
      <c r="K508" s="5">
        <v>1373548520</v>
      </c>
      <c r="L508" s="13">
        <f t="shared" si="29"/>
        <v>41466.552314814813</v>
      </c>
      <c r="M508" t="b">
        <v>0</v>
      </c>
      <c r="N508">
        <v>1</v>
      </c>
      <c r="O508" t="b">
        <v>0</v>
      </c>
      <c r="P508" t="s">
        <v>8270</v>
      </c>
      <c r="Q508" s="8">
        <f t="shared" si="30"/>
        <v>0.125</v>
      </c>
      <c r="R508" s="9">
        <f t="shared" si="31"/>
        <v>250</v>
      </c>
      <c r="S508" t="str">
        <f>IF(P508=Filmandvideo, "Film &amp; Video")</f>
        <v>Film &amp; Video</v>
      </c>
    </row>
    <row r="509" spans="1:19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3">
        <f t="shared" si="28"/>
        <v>41201.958993055552</v>
      </c>
      <c r="K509" s="5">
        <v>1346799657</v>
      </c>
      <c r="L509" s="13">
        <f t="shared" si="29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8">
        <f t="shared" si="30"/>
        <v>3.2</v>
      </c>
      <c r="R509" s="9">
        <f t="shared" si="31"/>
        <v>64</v>
      </c>
      <c r="S509" t="str">
        <f>IF(P509=Filmandvideo, "Film &amp; Video")</f>
        <v>Film &amp; Video</v>
      </c>
    </row>
    <row r="510" spans="1:19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3">
        <f t="shared" si="28"/>
        <v>41054.593055555553</v>
      </c>
      <c r="K510" s="5">
        <v>1332808501</v>
      </c>
      <c r="L510" s="13">
        <f t="shared" si="29"/>
        <v>40995.024317129632</v>
      </c>
      <c r="M510" t="b">
        <v>0</v>
      </c>
      <c r="N510">
        <v>3</v>
      </c>
      <c r="O510" t="b">
        <v>0</v>
      </c>
      <c r="P510" t="s">
        <v>8270</v>
      </c>
      <c r="Q510" s="8">
        <f t="shared" si="30"/>
        <v>0.8</v>
      </c>
      <c r="R510" s="9">
        <f t="shared" si="31"/>
        <v>133.33333333333334</v>
      </c>
      <c r="S510" t="str">
        <f>IF(P510=Filmandvideo, "Film &amp; Video")</f>
        <v>Film &amp; Video</v>
      </c>
    </row>
    <row r="511" spans="1:19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3">
        <f t="shared" si="28"/>
        <v>42183.631597222222</v>
      </c>
      <c r="K511" s="5">
        <v>1432912170</v>
      </c>
      <c r="L511" s="13">
        <f t="shared" si="29"/>
        <v>42153.631597222222</v>
      </c>
      <c r="M511" t="b">
        <v>0</v>
      </c>
      <c r="N511">
        <v>1</v>
      </c>
      <c r="O511" t="b">
        <v>0</v>
      </c>
      <c r="P511" t="s">
        <v>8270</v>
      </c>
      <c r="Q511" s="8">
        <f t="shared" si="30"/>
        <v>0.2</v>
      </c>
      <c r="R511" s="9">
        <f t="shared" si="31"/>
        <v>10</v>
      </c>
      <c r="S511" t="str">
        <f>IF(P511=Filmandvideo, "Film &amp; Video")</f>
        <v>Film &amp; Video</v>
      </c>
    </row>
    <row r="512" spans="1:19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3">
        <f t="shared" si="28"/>
        <v>42430.176377314812</v>
      </c>
      <c r="K512" s="5">
        <v>1454213639</v>
      </c>
      <c r="L512" s="13">
        <f t="shared" si="29"/>
        <v>42400.176377314812</v>
      </c>
      <c r="M512" t="b">
        <v>0</v>
      </c>
      <c r="N512">
        <v>0</v>
      </c>
      <c r="O512" t="b">
        <v>0</v>
      </c>
      <c r="P512" t="s">
        <v>8270</v>
      </c>
      <c r="Q512" s="8">
        <f t="shared" si="30"/>
        <v>0</v>
      </c>
      <c r="R512" s="9" t="e">
        <f t="shared" si="31"/>
        <v>#DIV/0!</v>
      </c>
      <c r="S512" t="str">
        <f>IF(P512=Filmandvideo, "Film &amp; Video")</f>
        <v>Film &amp; Video</v>
      </c>
    </row>
    <row r="513" spans="1:19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3">
        <f t="shared" si="28"/>
        <v>41370.261365740742</v>
      </c>
      <c r="K513" s="5">
        <v>1362640582</v>
      </c>
      <c r="L513" s="13">
        <f t="shared" si="29"/>
        <v>41340.303032407406</v>
      </c>
      <c r="M513" t="b">
        <v>0</v>
      </c>
      <c r="N513">
        <v>5</v>
      </c>
      <c r="O513" t="b">
        <v>0</v>
      </c>
      <c r="P513" t="s">
        <v>8270</v>
      </c>
      <c r="Q513" s="8">
        <f t="shared" si="30"/>
        <v>3</v>
      </c>
      <c r="R513" s="9">
        <f t="shared" si="31"/>
        <v>30</v>
      </c>
      <c r="S513" t="str">
        <f>IF(P513=Filmandvideo, "Film &amp; Video")</f>
        <v>Film &amp; Video</v>
      </c>
    </row>
    <row r="514" spans="1:19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3">
        <f t="shared" si="28"/>
        <v>42694.783877314811</v>
      </c>
      <c r="K514" s="5">
        <v>1475776127</v>
      </c>
      <c r="L514" s="13">
        <f t="shared" si="29"/>
        <v>42649.742210648154</v>
      </c>
      <c r="M514" t="b">
        <v>0</v>
      </c>
      <c r="N514">
        <v>2</v>
      </c>
      <c r="O514" t="b">
        <v>0</v>
      </c>
      <c r="P514" t="s">
        <v>8270</v>
      </c>
      <c r="Q514" s="8">
        <f t="shared" si="30"/>
        <v>0.13749999999999998</v>
      </c>
      <c r="R514" s="9">
        <f t="shared" si="31"/>
        <v>5.5</v>
      </c>
      <c r="S514" t="str">
        <f>IF(P514=Filmandvideo, "Film &amp; Video")</f>
        <v>Film &amp; Video</v>
      </c>
    </row>
    <row r="515" spans="1:19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3">
        <f t="shared" ref="J515:J578" si="32">(((I515/60)/60)/24)+DATE(1970,1,1)</f>
        <v>42597.291666666672</v>
      </c>
      <c r="K515" s="5">
        <v>1467387705</v>
      </c>
      <c r="L515" s="13">
        <f t="shared" ref="L515:L578" si="33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8">
        <f t="shared" ref="Q515:Q578" si="34">E515/D515*100</f>
        <v>13.923999999999999</v>
      </c>
      <c r="R515" s="9">
        <f t="shared" ref="R515:R578" si="35">E515/N515</f>
        <v>102.38235294117646</v>
      </c>
      <c r="S515" t="str">
        <f>IF(P515=Filmandvideo, "Film &amp; Video")</f>
        <v>Film &amp; Video</v>
      </c>
    </row>
    <row r="516" spans="1:19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3">
        <f t="shared" si="32"/>
        <v>41860.613969907405</v>
      </c>
      <c r="K516" s="5">
        <v>1405003447</v>
      </c>
      <c r="L516" s="13">
        <f t="shared" si="33"/>
        <v>41830.613969907405</v>
      </c>
      <c r="M516" t="b">
        <v>0</v>
      </c>
      <c r="N516">
        <v>3</v>
      </c>
      <c r="O516" t="b">
        <v>0</v>
      </c>
      <c r="P516" t="s">
        <v>8270</v>
      </c>
      <c r="Q516" s="8">
        <f t="shared" si="34"/>
        <v>3.3333333333333335</v>
      </c>
      <c r="R516" s="9">
        <f t="shared" si="35"/>
        <v>16.666666666666668</v>
      </c>
      <c r="S516" t="str">
        <f>IF(P516=Filmandvideo, "Film &amp; Video")</f>
        <v>Film &amp; Video</v>
      </c>
    </row>
    <row r="517" spans="1:19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3">
        <f t="shared" si="32"/>
        <v>42367.490752314814</v>
      </c>
      <c r="K517" s="5">
        <v>1447933601</v>
      </c>
      <c r="L517" s="13">
        <f t="shared" si="33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8">
        <f t="shared" si="34"/>
        <v>25.41340206185567</v>
      </c>
      <c r="R517" s="9">
        <f t="shared" si="35"/>
        <v>725.02941176470586</v>
      </c>
      <c r="S517" t="str">
        <f>IF(P517=Filmandvideo, "Film &amp; Video")</f>
        <v>Film &amp; Video</v>
      </c>
    </row>
    <row r="518" spans="1:19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3">
        <f t="shared" si="32"/>
        <v>42151.778703703705</v>
      </c>
      <c r="K518" s="5">
        <v>1427568080</v>
      </c>
      <c r="L518" s="13">
        <f t="shared" si="33"/>
        <v>42091.778703703705</v>
      </c>
      <c r="M518" t="b">
        <v>0</v>
      </c>
      <c r="N518">
        <v>0</v>
      </c>
      <c r="O518" t="b">
        <v>0</v>
      </c>
      <c r="P518" t="s">
        <v>8270</v>
      </c>
      <c r="Q518" s="8">
        <f t="shared" si="34"/>
        <v>0</v>
      </c>
      <c r="R518" s="9" t="e">
        <f t="shared" si="35"/>
        <v>#DIV/0!</v>
      </c>
      <c r="S518" t="str">
        <f>IF(P518=Filmandvideo, "Film &amp; Video")</f>
        <v>Film &amp; Video</v>
      </c>
    </row>
    <row r="519" spans="1:19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3">
        <f t="shared" si="32"/>
        <v>42768.615289351852</v>
      </c>
      <c r="K519" s="5">
        <v>1483454761</v>
      </c>
      <c r="L519" s="13">
        <f t="shared" si="33"/>
        <v>42738.615289351852</v>
      </c>
      <c r="M519" t="b">
        <v>0</v>
      </c>
      <c r="N519">
        <v>3</v>
      </c>
      <c r="O519" t="b">
        <v>0</v>
      </c>
      <c r="P519" t="s">
        <v>8270</v>
      </c>
      <c r="Q519" s="8">
        <f t="shared" si="34"/>
        <v>1.3666666666666667</v>
      </c>
      <c r="R519" s="9">
        <f t="shared" si="35"/>
        <v>68.333333333333329</v>
      </c>
      <c r="S519" t="str">
        <f>IF(P519=Filmandvideo, "Film &amp; Video")</f>
        <v>Film &amp; Video</v>
      </c>
    </row>
    <row r="520" spans="1:19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3">
        <f t="shared" si="32"/>
        <v>42253.615277777775</v>
      </c>
      <c r="K520" s="5">
        <v>1438958824</v>
      </c>
      <c r="L520" s="13">
        <f t="shared" si="33"/>
        <v>42223.616018518514</v>
      </c>
      <c r="M520" t="b">
        <v>0</v>
      </c>
      <c r="N520">
        <v>0</v>
      </c>
      <c r="O520" t="b">
        <v>0</v>
      </c>
      <c r="P520" t="s">
        <v>8270</v>
      </c>
      <c r="Q520" s="8">
        <f t="shared" si="34"/>
        <v>0</v>
      </c>
      <c r="R520" s="9" t="e">
        <f t="shared" si="35"/>
        <v>#DIV/0!</v>
      </c>
      <c r="S520" t="str">
        <f>IF(P520=Filmandvideo, "Film &amp; Video")</f>
        <v>Film &amp; Video</v>
      </c>
    </row>
    <row r="521" spans="1:19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3">
        <f t="shared" si="32"/>
        <v>41248.391446759262</v>
      </c>
      <c r="K521" s="5">
        <v>1352107421</v>
      </c>
      <c r="L521" s="13">
        <f t="shared" si="33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8">
        <f t="shared" si="34"/>
        <v>22.881426547787683</v>
      </c>
      <c r="R521" s="9">
        <f t="shared" si="35"/>
        <v>39.228571428571428</v>
      </c>
      <c r="S521" t="str">
        <f>IF(P521=Filmandvideo, "Film &amp; Video")</f>
        <v>Film &amp; Video</v>
      </c>
    </row>
    <row r="522" spans="1:19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3">
        <f t="shared" si="32"/>
        <v>42348.702094907407</v>
      </c>
      <c r="K522" s="5">
        <v>1447174261</v>
      </c>
      <c r="L522" s="13">
        <f t="shared" si="33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8">
        <f t="shared" si="34"/>
        <v>102.1</v>
      </c>
      <c r="R522" s="9">
        <f t="shared" si="35"/>
        <v>150.14705882352942</v>
      </c>
      <c r="S522" t="str">
        <f>IF(P522=Theater, "theater")</f>
        <v>theater</v>
      </c>
    </row>
    <row r="523" spans="1:19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3">
        <f t="shared" si="32"/>
        <v>42675.207638888889</v>
      </c>
      <c r="K523" s="5">
        <v>1475460819</v>
      </c>
      <c r="L523" s="13">
        <f t="shared" si="33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8">
        <f t="shared" si="34"/>
        <v>104.64</v>
      </c>
      <c r="R523" s="9">
        <f t="shared" si="35"/>
        <v>93.428571428571431</v>
      </c>
      <c r="S523" t="str">
        <f>IF(P523=Theater, "theater")</f>
        <v>theater</v>
      </c>
    </row>
    <row r="524" spans="1:19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3">
        <f t="shared" si="32"/>
        <v>42449.999131944445</v>
      </c>
      <c r="K524" s="5">
        <v>1456793925</v>
      </c>
      <c r="L524" s="13">
        <f t="shared" si="33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8">
        <f t="shared" si="34"/>
        <v>114.66666666666667</v>
      </c>
      <c r="R524" s="9">
        <f t="shared" si="35"/>
        <v>110.96774193548387</v>
      </c>
      <c r="S524" t="str">
        <f>IF(P524=Theater, "theater")</f>
        <v>theater</v>
      </c>
    </row>
    <row r="525" spans="1:19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3">
        <f t="shared" si="32"/>
        <v>42268.13282407407</v>
      </c>
      <c r="K525" s="5">
        <v>1440213076</v>
      </c>
      <c r="L525" s="13">
        <f t="shared" si="33"/>
        <v>42238.13282407407</v>
      </c>
      <c r="M525" t="b">
        <v>0</v>
      </c>
      <c r="N525">
        <v>84</v>
      </c>
      <c r="O525" t="b">
        <v>1</v>
      </c>
      <c r="P525" t="s">
        <v>8271</v>
      </c>
      <c r="Q525" s="8">
        <f t="shared" si="34"/>
        <v>120.6</v>
      </c>
      <c r="R525" s="9">
        <f t="shared" si="35"/>
        <v>71.785714285714292</v>
      </c>
      <c r="S525" t="str">
        <f>IF(P525=Theater, "theater")</f>
        <v>theater</v>
      </c>
    </row>
    <row r="526" spans="1:19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3">
        <f t="shared" si="32"/>
        <v>42522.717233796298</v>
      </c>
      <c r="K526" s="5">
        <v>1462209169</v>
      </c>
      <c r="L526" s="13">
        <f t="shared" si="33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8">
        <f t="shared" si="34"/>
        <v>108.67285714285715</v>
      </c>
      <c r="R526" s="9">
        <f t="shared" si="35"/>
        <v>29.258076923076924</v>
      </c>
      <c r="S526" t="str">
        <f>IF(P526=Theater, "theater")</f>
        <v>theater</v>
      </c>
    </row>
    <row r="527" spans="1:19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3">
        <f t="shared" si="32"/>
        <v>41895.400937500002</v>
      </c>
      <c r="K527" s="5">
        <v>1406713041</v>
      </c>
      <c r="L527" s="13">
        <f t="shared" si="33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8">
        <f t="shared" si="34"/>
        <v>100</v>
      </c>
      <c r="R527" s="9">
        <f t="shared" si="35"/>
        <v>1000</v>
      </c>
      <c r="S527" t="str">
        <f>IF(P527=Theater, "theater")</f>
        <v>theater</v>
      </c>
    </row>
    <row r="528" spans="1:19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3">
        <f t="shared" si="32"/>
        <v>42223.708333333328</v>
      </c>
      <c r="K528" s="5">
        <v>1436278344</v>
      </c>
      <c r="L528" s="13">
        <f t="shared" si="33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8">
        <f t="shared" si="34"/>
        <v>113.99999999999999</v>
      </c>
      <c r="R528" s="9">
        <f t="shared" si="35"/>
        <v>74.347826086956516</v>
      </c>
      <c r="S528" t="str">
        <f>IF(P528=Theater, "theater")</f>
        <v>theater</v>
      </c>
    </row>
    <row r="529" spans="1:19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3">
        <f t="shared" si="32"/>
        <v>42783.670138888891</v>
      </c>
      <c r="K529" s="5">
        <v>1484715366</v>
      </c>
      <c r="L529" s="13">
        <f t="shared" si="33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8">
        <f t="shared" si="34"/>
        <v>100.85</v>
      </c>
      <c r="R529" s="9">
        <f t="shared" si="35"/>
        <v>63.829113924050631</v>
      </c>
      <c r="S529" t="str">
        <f>IF(P529=Theater, "theater")</f>
        <v>theater</v>
      </c>
    </row>
    <row r="530" spans="1:19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3">
        <f t="shared" si="32"/>
        <v>42176.888888888891</v>
      </c>
      <c r="K530" s="5">
        <v>1433109907</v>
      </c>
      <c r="L530" s="13">
        <f t="shared" si="33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8">
        <f t="shared" si="34"/>
        <v>115.65217391304347</v>
      </c>
      <c r="R530" s="9">
        <f t="shared" si="35"/>
        <v>44.333333333333336</v>
      </c>
      <c r="S530" t="str">
        <f>IF(P530=Theater, "theater")</f>
        <v>theater</v>
      </c>
    </row>
    <row r="531" spans="1:19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3">
        <f t="shared" si="32"/>
        <v>42746.208333333328</v>
      </c>
      <c r="K531" s="5">
        <v>1482281094</v>
      </c>
      <c r="L531" s="13">
        <f t="shared" si="33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8">
        <f t="shared" si="34"/>
        <v>130.41666666666666</v>
      </c>
      <c r="R531" s="9">
        <f t="shared" si="35"/>
        <v>86.944444444444443</v>
      </c>
      <c r="S531" t="str">
        <f>IF(P531=Theater, "theater")</f>
        <v>theater</v>
      </c>
    </row>
    <row r="532" spans="1:19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3">
        <f t="shared" si="32"/>
        <v>42179.083333333328</v>
      </c>
      <c r="K532" s="5">
        <v>1433254268</v>
      </c>
      <c r="L532" s="13">
        <f t="shared" si="33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8">
        <f t="shared" si="34"/>
        <v>107.78267254038178</v>
      </c>
      <c r="R532" s="9">
        <f t="shared" si="35"/>
        <v>126.55172413793103</v>
      </c>
      <c r="S532" t="str">
        <f>IF(P532=Theater, "theater")</f>
        <v>theater</v>
      </c>
    </row>
    <row r="533" spans="1:19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3">
        <f t="shared" si="32"/>
        <v>42721.290972222225</v>
      </c>
      <c r="K533" s="5">
        <v>1478050429</v>
      </c>
      <c r="L533" s="13">
        <f t="shared" si="33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8">
        <f t="shared" si="34"/>
        <v>100</v>
      </c>
      <c r="R533" s="9">
        <f t="shared" si="35"/>
        <v>129.03225806451613</v>
      </c>
      <c r="S533" t="str">
        <f>IF(P533=Theater, "theater")</f>
        <v>theater</v>
      </c>
    </row>
    <row r="534" spans="1:19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3">
        <f t="shared" si="32"/>
        <v>42503.007037037038</v>
      </c>
      <c r="K534" s="5">
        <v>1460506208</v>
      </c>
      <c r="L534" s="13">
        <f t="shared" si="33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8">
        <f t="shared" si="34"/>
        <v>123.25</v>
      </c>
      <c r="R534" s="9">
        <f t="shared" si="35"/>
        <v>71.242774566473983</v>
      </c>
      <c r="S534" t="str">
        <f>IF(P534=Theater, "theater")</f>
        <v>theater</v>
      </c>
    </row>
    <row r="535" spans="1:19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3">
        <f t="shared" si="32"/>
        <v>42506.43478009259</v>
      </c>
      <c r="K535" s="5">
        <v>1461320765</v>
      </c>
      <c r="L535" s="13">
        <f t="shared" si="33"/>
        <v>42482.43478009259</v>
      </c>
      <c r="M535" t="b">
        <v>0</v>
      </c>
      <c r="N535">
        <v>17</v>
      </c>
      <c r="O535" t="b">
        <v>1</v>
      </c>
      <c r="P535" t="s">
        <v>8271</v>
      </c>
      <c r="Q535" s="8">
        <f t="shared" si="34"/>
        <v>100.2</v>
      </c>
      <c r="R535" s="9">
        <f t="shared" si="35"/>
        <v>117.88235294117646</v>
      </c>
      <c r="S535" t="str">
        <f>IF(P535=Theater, "theater")</f>
        <v>theater</v>
      </c>
    </row>
    <row r="536" spans="1:19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3">
        <f t="shared" si="32"/>
        <v>42309.958333333328</v>
      </c>
      <c r="K536" s="5">
        <v>1443036470</v>
      </c>
      <c r="L536" s="13">
        <f t="shared" si="33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8">
        <f t="shared" si="34"/>
        <v>104.66666666666666</v>
      </c>
      <c r="R536" s="9">
        <f t="shared" si="35"/>
        <v>327.08333333333331</v>
      </c>
      <c r="S536" t="str">
        <f>IF(P536=Theater, "theater")</f>
        <v>theater</v>
      </c>
    </row>
    <row r="537" spans="1:19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3">
        <f t="shared" si="32"/>
        <v>42741.545196759253</v>
      </c>
      <c r="K537" s="5">
        <v>1481115905</v>
      </c>
      <c r="L537" s="13">
        <f t="shared" si="33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8">
        <f t="shared" si="34"/>
        <v>102.49999999999999</v>
      </c>
      <c r="R537" s="9">
        <f t="shared" si="35"/>
        <v>34.745762711864408</v>
      </c>
      <c r="S537" t="str">
        <f>IF(P537=Theater, "theater")</f>
        <v>theater</v>
      </c>
    </row>
    <row r="538" spans="1:19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3">
        <f t="shared" si="32"/>
        <v>42219.75</v>
      </c>
      <c r="K538" s="5">
        <v>1435133807</v>
      </c>
      <c r="L538" s="13">
        <f t="shared" si="33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8">
        <f t="shared" si="34"/>
        <v>118.25757575757576</v>
      </c>
      <c r="R538" s="9">
        <f t="shared" si="35"/>
        <v>100.06410256410257</v>
      </c>
      <c r="S538" t="str">
        <f>IF(P538=Theater, "theater")</f>
        <v>theater</v>
      </c>
    </row>
    <row r="539" spans="1:19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3">
        <f t="shared" si="32"/>
        <v>42312.810081018513</v>
      </c>
      <c r="K539" s="5">
        <v>1444069591</v>
      </c>
      <c r="L539" s="13">
        <f t="shared" si="33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8">
        <f t="shared" si="34"/>
        <v>120.5</v>
      </c>
      <c r="R539" s="9">
        <f t="shared" si="35"/>
        <v>40.847457627118644</v>
      </c>
      <c r="S539" t="str">
        <f>IF(P539=Theater, "theater")</f>
        <v>theater</v>
      </c>
    </row>
    <row r="540" spans="1:19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3">
        <f t="shared" si="32"/>
        <v>42503.794710648144</v>
      </c>
      <c r="K540" s="5">
        <v>1460574263</v>
      </c>
      <c r="L540" s="13">
        <f t="shared" si="33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8">
        <f t="shared" si="34"/>
        <v>302.42</v>
      </c>
      <c r="R540" s="9">
        <f t="shared" si="35"/>
        <v>252.01666666666668</v>
      </c>
      <c r="S540" t="str">
        <f>IF(P540=Theater, "theater")</f>
        <v>theater</v>
      </c>
    </row>
    <row r="541" spans="1:19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3">
        <f t="shared" si="32"/>
        <v>42556.049849537041</v>
      </c>
      <c r="K541" s="5">
        <v>1465866707</v>
      </c>
      <c r="L541" s="13">
        <f t="shared" si="33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8">
        <f t="shared" si="34"/>
        <v>100.64400000000001</v>
      </c>
      <c r="R541" s="9">
        <f t="shared" si="35"/>
        <v>25.161000000000001</v>
      </c>
      <c r="S541" t="str">
        <f>IF(P541=Theater, "theater")</f>
        <v>theater</v>
      </c>
    </row>
    <row r="542" spans="1:19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3">
        <f t="shared" si="32"/>
        <v>42039.817199074074</v>
      </c>
      <c r="K542" s="5">
        <v>1420486606</v>
      </c>
      <c r="L542" s="13">
        <f t="shared" si="33"/>
        <v>42009.817199074074</v>
      </c>
      <c r="M542" t="b">
        <v>0</v>
      </c>
      <c r="N542">
        <v>1</v>
      </c>
      <c r="O542" t="b">
        <v>0</v>
      </c>
      <c r="P542" t="s">
        <v>8272</v>
      </c>
      <c r="Q542" s="8">
        <f t="shared" si="34"/>
        <v>6.6666666666666671E-3</v>
      </c>
      <c r="R542" s="9">
        <f t="shared" si="35"/>
        <v>1</v>
      </c>
      <c r="S542" t="str">
        <f>IF(P542=technology, "technology")</f>
        <v>technology</v>
      </c>
    </row>
    <row r="543" spans="1:19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3">
        <f t="shared" si="32"/>
        <v>42306.046689814815</v>
      </c>
      <c r="K543" s="5">
        <v>1443488834</v>
      </c>
      <c r="L543" s="13">
        <f t="shared" si="33"/>
        <v>42276.046689814815</v>
      </c>
      <c r="M543" t="b">
        <v>0</v>
      </c>
      <c r="N543">
        <v>1</v>
      </c>
      <c r="O543" t="b">
        <v>0</v>
      </c>
      <c r="P543" t="s">
        <v>8272</v>
      </c>
      <c r="Q543" s="8">
        <f t="shared" si="34"/>
        <v>0.55555555555555558</v>
      </c>
      <c r="R543" s="9">
        <f t="shared" si="35"/>
        <v>25</v>
      </c>
      <c r="S543" t="str">
        <f>IF(P543=technology, "technology")</f>
        <v>technology</v>
      </c>
    </row>
    <row r="544" spans="1:19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3">
        <f t="shared" si="32"/>
        <v>42493.695787037039</v>
      </c>
      <c r="K544" s="5">
        <v>1457113316</v>
      </c>
      <c r="L544" s="13">
        <f t="shared" si="33"/>
        <v>42433.737453703703</v>
      </c>
      <c r="M544" t="b">
        <v>0</v>
      </c>
      <c r="N544">
        <v>1</v>
      </c>
      <c r="O544" t="b">
        <v>0</v>
      </c>
      <c r="P544" t="s">
        <v>8272</v>
      </c>
      <c r="Q544" s="8">
        <f t="shared" si="34"/>
        <v>3.9999999999999996E-4</v>
      </c>
      <c r="R544" s="9">
        <f t="shared" si="35"/>
        <v>1</v>
      </c>
      <c r="S544" t="str">
        <f>IF(P544=technology, "technology")</f>
        <v>technology</v>
      </c>
    </row>
    <row r="545" spans="1:19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3">
        <f t="shared" si="32"/>
        <v>41944.092152777775</v>
      </c>
      <c r="K545" s="5">
        <v>1412215962</v>
      </c>
      <c r="L545" s="13">
        <f t="shared" si="33"/>
        <v>41914.092152777775</v>
      </c>
      <c r="M545" t="b">
        <v>0</v>
      </c>
      <c r="N545">
        <v>2</v>
      </c>
      <c r="O545" t="b">
        <v>0</v>
      </c>
      <c r="P545" t="s">
        <v>8272</v>
      </c>
      <c r="Q545" s="8">
        <f t="shared" si="34"/>
        <v>0.31818181818181818</v>
      </c>
      <c r="R545" s="9">
        <f t="shared" si="35"/>
        <v>35</v>
      </c>
      <c r="S545" t="str">
        <f>IF(P545=technology, "technology")</f>
        <v>technology</v>
      </c>
    </row>
    <row r="546" spans="1:19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3">
        <f t="shared" si="32"/>
        <v>42555.656944444447</v>
      </c>
      <c r="K546" s="5">
        <v>1465055160</v>
      </c>
      <c r="L546" s="13">
        <f t="shared" si="33"/>
        <v>42525.656944444447</v>
      </c>
      <c r="M546" t="b">
        <v>0</v>
      </c>
      <c r="N546">
        <v>2</v>
      </c>
      <c r="O546" t="b">
        <v>0</v>
      </c>
      <c r="P546" t="s">
        <v>8272</v>
      </c>
      <c r="Q546" s="8">
        <f t="shared" si="34"/>
        <v>1.2</v>
      </c>
      <c r="R546" s="9">
        <f t="shared" si="35"/>
        <v>3</v>
      </c>
      <c r="S546" t="str">
        <f>IF(P546=technology, "technology")</f>
        <v>technology</v>
      </c>
    </row>
    <row r="547" spans="1:19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3">
        <f t="shared" si="32"/>
        <v>42323.634131944447</v>
      </c>
      <c r="K547" s="5">
        <v>1444140789</v>
      </c>
      <c r="L547" s="13">
        <f t="shared" si="33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8">
        <f t="shared" si="34"/>
        <v>27.383999999999997</v>
      </c>
      <c r="R547" s="9">
        <f t="shared" si="35"/>
        <v>402.70588235294116</v>
      </c>
      <c r="S547" t="str">
        <f>IF(P547=technology, "technology")</f>
        <v>technology</v>
      </c>
    </row>
    <row r="548" spans="1:19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3">
        <f t="shared" si="32"/>
        <v>42294.667997685188</v>
      </c>
      <c r="K548" s="5">
        <v>1441209715</v>
      </c>
      <c r="L548" s="13">
        <f t="shared" si="33"/>
        <v>42249.667997685188</v>
      </c>
      <c r="M548" t="b">
        <v>0</v>
      </c>
      <c r="N548">
        <v>2</v>
      </c>
      <c r="O548" t="b">
        <v>0</v>
      </c>
      <c r="P548" t="s">
        <v>8272</v>
      </c>
      <c r="Q548" s="8">
        <f t="shared" si="34"/>
        <v>8.666666666666667E-2</v>
      </c>
      <c r="R548" s="9">
        <f t="shared" si="35"/>
        <v>26</v>
      </c>
      <c r="S548" t="str">
        <f>IF(P548=technology, "technology")</f>
        <v>technology</v>
      </c>
    </row>
    <row r="549" spans="1:19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3">
        <f t="shared" si="32"/>
        <v>42410.696342592593</v>
      </c>
      <c r="K549" s="5">
        <v>1452530564</v>
      </c>
      <c r="L549" s="13">
        <f t="shared" si="33"/>
        <v>42380.696342592593</v>
      </c>
      <c r="M549" t="b">
        <v>0</v>
      </c>
      <c r="N549">
        <v>0</v>
      </c>
      <c r="O549" t="b">
        <v>0</v>
      </c>
      <c r="P549" t="s">
        <v>8272</v>
      </c>
      <c r="Q549" s="8">
        <f t="shared" si="34"/>
        <v>0</v>
      </c>
      <c r="R549" s="9" t="e">
        <f t="shared" si="35"/>
        <v>#DIV/0!</v>
      </c>
      <c r="S549" t="str">
        <f>IF(P549=technology, "technology")</f>
        <v>technology</v>
      </c>
    </row>
    <row r="550" spans="1:19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3">
        <f t="shared" si="32"/>
        <v>42306.903333333335</v>
      </c>
      <c r="K550" s="5">
        <v>1443562848</v>
      </c>
      <c r="L550" s="13">
        <f t="shared" si="33"/>
        <v>42276.903333333335</v>
      </c>
      <c r="M550" t="b">
        <v>0</v>
      </c>
      <c r="N550">
        <v>1</v>
      </c>
      <c r="O550" t="b">
        <v>0</v>
      </c>
      <c r="P550" t="s">
        <v>8272</v>
      </c>
      <c r="Q550" s="8">
        <f t="shared" si="34"/>
        <v>0.09</v>
      </c>
      <c r="R550" s="9">
        <f t="shared" si="35"/>
        <v>9</v>
      </c>
      <c r="S550" t="str">
        <f>IF(P550=technology, "technology")</f>
        <v>technology</v>
      </c>
    </row>
    <row r="551" spans="1:19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3">
        <f t="shared" si="32"/>
        <v>42193.636828703704</v>
      </c>
      <c r="K551" s="5">
        <v>1433776622</v>
      </c>
      <c r="L551" s="13">
        <f t="shared" si="33"/>
        <v>42163.636828703704</v>
      </c>
      <c r="M551" t="b">
        <v>0</v>
      </c>
      <c r="N551">
        <v>8</v>
      </c>
      <c r="O551" t="b">
        <v>0</v>
      </c>
      <c r="P551" t="s">
        <v>8272</v>
      </c>
      <c r="Q551" s="8">
        <f t="shared" si="34"/>
        <v>2.7199999999999998</v>
      </c>
      <c r="R551" s="9">
        <f t="shared" si="35"/>
        <v>8.5</v>
      </c>
      <c r="S551" t="str">
        <f>IF(P551=technology, "technology")</f>
        <v>technology</v>
      </c>
    </row>
    <row r="552" spans="1:19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3">
        <f t="shared" si="32"/>
        <v>42766.208333333328</v>
      </c>
      <c r="K552" s="5">
        <v>1484756245</v>
      </c>
      <c r="L552" s="13">
        <f t="shared" si="33"/>
        <v>42753.678761574076</v>
      </c>
      <c r="M552" t="b">
        <v>0</v>
      </c>
      <c r="N552">
        <v>4</v>
      </c>
      <c r="O552" t="b">
        <v>0</v>
      </c>
      <c r="P552" t="s">
        <v>8272</v>
      </c>
      <c r="Q552" s="8">
        <f t="shared" si="34"/>
        <v>0.70000000000000007</v>
      </c>
      <c r="R552" s="9">
        <f t="shared" si="35"/>
        <v>8.75</v>
      </c>
      <c r="S552" t="str">
        <f>IF(P552=technology, "technology")</f>
        <v>technology</v>
      </c>
    </row>
    <row r="553" spans="1:19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3">
        <f t="shared" si="32"/>
        <v>42217.745138888888</v>
      </c>
      <c r="K553" s="5">
        <v>1434609424</v>
      </c>
      <c r="L553" s="13">
        <f t="shared" si="33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8">
        <f t="shared" si="34"/>
        <v>5.0413333333333332</v>
      </c>
      <c r="R553" s="9">
        <f t="shared" si="35"/>
        <v>135.03571428571428</v>
      </c>
      <c r="S553" t="str">
        <f>IF(P553=technology, "technology")</f>
        <v>technology</v>
      </c>
    </row>
    <row r="554" spans="1:19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3">
        <f t="shared" si="32"/>
        <v>42378.616851851853</v>
      </c>
      <c r="K554" s="5">
        <v>1447166896</v>
      </c>
      <c r="L554" s="13">
        <f t="shared" si="33"/>
        <v>42318.616851851853</v>
      </c>
      <c r="M554" t="b">
        <v>0</v>
      </c>
      <c r="N554">
        <v>0</v>
      </c>
      <c r="O554" t="b">
        <v>0</v>
      </c>
      <c r="P554" t="s">
        <v>8272</v>
      </c>
      <c r="Q554" s="8">
        <f t="shared" si="34"/>
        <v>0</v>
      </c>
      <c r="R554" s="9" t="e">
        <f t="shared" si="35"/>
        <v>#DIV/0!</v>
      </c>
      <c r="S554" t="str">
        <f>IF(P554=technology, "technology")</f>
        <v>technology</v>
      </c>
    </row>
    <row r="555" spans="1:19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3">
        <f t="shared" si="32"/>
        <v>41957.761469907404</v>
      </c>
      <c r="K555" s="5">
        <v>1413393391</v>
      </c>
      <c r="L555" s="13">
        <f t="shared" si="33"/>
        <v>41927.71980324074</v>
      </c>
      <c r="M555" t="b">
        <v>0</v>
      </c>
      <c r="N555">
        <v>6</v>
      </c>
      <c r="O555" t="b">
        <v>0</v>
      </c>
      <c r="P555" t="s">
        <v>8272</v>
      </c>
      <c r="Q555" s="8">
        <f t="shared" si="34"/>
        <v>0.49199999999999999</v>
      </c>
      <c r="R555" s="9">
        <f t="shared" si="35"/>
        <v>20.5</v>
      </c>
      <c r="S555" t="str">
        <f>IF(P555=technology, "technology")</f>
        <v>technology</v>
      </c>
    </row>
    <row r="556" spans="1:19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3">
        <f t="shared" si="32"/>
        <v>41931.684861111113</v>
      </c>
      <c r="K556" s="5">
        <v>1411143972</v>
      </c>
      <c r="L556" s="13">
        <f t="shared" si="33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8">
        <f t="shared" si="34"/>
        <v>36.589147286821706</v>
      </c>
      <c r="R556" s="9">
        <f t="shared" si="35"/>
        <v>64.36363636363636</v>
      </c>
      <c r="S556" t="str">
        <f>IF(P556=technology, "technology")</f>
        <v>technology</v>
      </c>
    </row>
    <row r="557" spans="1:19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3">
        <f t="shared" si="32"/>
        <v>42533.353506944448</v>
      </c>
      <c r="K557" s="5">
        <v>1463128143</v>
      </c>
      <c r="L557" s="13">
        <f t="shared" si="33"/>
        <v>42503.353506944448</v>
      </c>
      <c r="M557" t="b">
        <v>0</v>
      </c>
      <c r="N557">
        <v>0</v>
      </c>
      <c r="O557" t="b">
        <v>0</v>
      </c>
      <c r="P557" t="s">
        <v>8272</v>
      </c>
      <c r="Q557" s="8">
        <f t="shared" si="34"/>
        <v>0</v>
      </c>
      <c r="R557" s="9" t="e">
        <f t="shared" si="35"/>
        <v>#DIV/0!</v>
      </c>
      <c r="S557" t="str">
        <f>IF(P557=technology, "technology")</f>
        <v>technology</v>
      </c>
    </row>
    <row r="558" spans="1:19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3">
        <f t="shared" si="32"/>
        <v>42375.860150462962</v>
      </c>
      <c r="K558" s="5">
        <v>1449520717</v>
      </c>
      <c r="L558" s="13">
        <f t="shared" si="33"/>
        <v>42345.860150462962</v>
      </c>
      <c r="M558" t="b">
        <v>0</v>
      </c>
      <c r="N558">
        <v>1</v>
      </c>
      <c r="O558" t="b">
        <v>0</v>
      </c>
      <c r="P558" t="s">
        <v>8272</v>
      </c>
      <c r="Q558" s="8">
        <f t="shared" si="34"/>
        <v>2.5</v>
      </c>
      <c r="R558" s="9">
        <f t="shared" si="35"/>
        <v>200</v>
      </c>
      <c r="S558" t="str">
        <f>IF(P558=technology, "technology")</f>
        <v>technology</v>
      </c>
    </row>
    <row r="559" spans="1:19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3">
        <f t="shared" si="32"/>
        <v>42706.983831018515</v>
      </c>
      <c r="K559" s="5">
        <v>1478126203</v>
      </c>
      <c r="L559" s="13">
        <f t="shared" si="33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8">
        <f t="shared" si="34"/>
        <v>0.91066666666666674</v>
      </c>
      <c r="R559" s="9">
        <f t="shared" si="35"/>
        <v>68.3</v>
      </c>
      <c r="S559" t="str">
        <f>IF(P559=technology, "technology")</f>
        <v>technology</v>
      </c>
    </row>
    <row r="560" spans="1:19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3">
        <f t="shared" si="32"/>
        <v>42087.841493055559</v>
      </c>
      <c r="K560" s="5">
        <v>1424639505</v>
      </c>
      <c r="L560" s="13">
        <f t="shared" si="33"/>
        <v>42057.883159722223</v>
      </c>
      <c r="M560" t="b">
        <v>0</v>
      </c>
      <c r="N560">
        <v>0</v>
      </c>
      <c r="O560" t="b">
        <v>0</v>
      </c>
      <c r="P560" t="s">
        <v>8272</v>
      </c>
      <c r="Q560" s="8">
        <f t="shared" si="34"/>
        <v>0</v>
      </c>
      <c r="R560" s="9" t="e">
        <f t="shared" si="35"/>
        <v>#DIV/0!</v>
      </c>
      <c r="S560" t="str">
        <f>IF(P560=technology, "technology")</f>
        <v>technology</v>
      </c>
    </row>
    <row r="561" spans="1:19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3">
        <f t="shared" si="32"/>
        <v>42351.283101851848</v>
      </c>
      <c r="K561" s="5">
        <v>1447397260</v>
      </c>
      <c r="L561" s="13">
        <f t="shared" si="33"/>
        <v>42321.283101851848</v>
      </c>
      <c r="M561" t="b">
        <v>0</v>
      </c>
      <c r="N561">
        <v>1</v>
      </c>
      <c r="O561" t="b">
        <v>0</v>
      </c>
      <c r="P561" t="s">
        <v>8272</v>
      </c>
      <c r="Q561" s="8">
        <f t="shared" si="34"/>
        <v>2.0833333333333336E-2</v>
      </c>
      <c r="R561" s="9">
        <f t="shared" si="35"/>
        <v>50</v>
      </c>
      <c r="S561" t="str">
        <f>IF(P561=technology, "technology")</f>
        <v>technology</v>
      </c>
    </row>
    <row r="562" spans="1:19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3">
        <f t="shared" si="32"/>
        <v>41990.771354166667</v>
      </c>
      <c r="K562" s="5">
        <v>1416249045</v>
      </c>
      <c r="L562" s="13">
        <f t="shared" si="33"/>
        <v>41960.771354166667</v>
      </c>
      <c r="M562" t="b">
        <v>0</v>
      </c>
      <c r="N562">
        <v>3</v>
      </c>
      <c r="O562" t="b">
        <v>0</v>
      </c>
      <c r="P562" t="s">
        <v>8272</v>
      </c>
      <c r="Q562" s="8">
        <f t="shared" si="34"/>
        <v>1.2E-2</v>
      </c>
      <c r="R562" s="9">
        <f t="shared" si="35"/>
        <v>4</v>
      </c>
      <c r="S562" t="str">
        <f>IF(P562=technology, "technology")</f>
        <v>technology</v>
      </c>
    </row>
    <row r="563" spans="1:19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3">
        <f t="shared" si="32"/>
        <v>42303.658715277779</v>
      </c>
      <c r="K563" s="5">
        <v>1442850513</v>
      </c>
      <c r="L563" s="13">
        <f t="shared" si="33"/>
        <v>42268.658715277779</v>
      </c>
      <c r="M563" t="b">
        <v>0</v>
      </c>
      <c r="N563">
        <v>2</v>
      </c>
      <c r="O563" t="b">
        <v>0</v>
      </c>
      <c r="P563" t="s">
        <v>8272</v>
      </c>
      <c r="Q563" s="8">
        <f t="shared" si="34"/>
        <v>0.36666666666666664</v>
      </c>
      <c r="R563" s="9">
        <f t="shared" si="35"/>
        <v>27.5</v>
      </c>
      <c r="S563" t="str">
        <f>IF(P563=technology, "technology")</f>
        <v>technology</v>
      </c>
    </row>
    <row r="564" spans="1:19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3">
        <f t="shared" si="32"/>
        <v>42722.389062500006</v>
      </c>
      <c r="K564" s="5">
        <v>1479460815</v>
      </c>
      <c r="L564" s="13">
        <f t="shared" si="33"/>
        <v>42692.389062500006</v>
      </c>
      <c r="M564" t="b">
        <v>0</v>
      </c>
      <c r="N564">
        <v>0</v>
      </c>
      <c r="O564" t="b">
        <v>0</v>
      </c>
      <c r="P564" t="s">
        <v>8272</v>
      </c>
      <c r="Q564" s="8">
        <f t="shared" si="34"/>
        <v>0</v>
      </c>
      <c r="R564" s="9" t="e">
        <f t="shared" si="35"/>
        <v>#DIV/0!</v>
      </c>
      <c r="S564" t="str">
        <f>IF(P564=technology, "technology")</f>
        <v>technology</v>
      </c>
    </row>
    <row r="565" spans="1:19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3">
        <f t="shared" si="32"/>
        <v>42052.069988425923</v>
      </c>
      <c r="K565" s="5">
        <v>1421545247</v>
      </c>
      <c r="L565" s="13">
        <f t="shared" si="33"/>
        <v>42022.069988425923</v>
      </c>
      <c r="M565" t="b">
        <v>0</v>
      </c>
      <c r="N565">
        <v>2</v>
      </c>
      <c r="O565" t="b">
        <v>0</v>
      </c>
      <c r="P565" t="s">
        <v>8272</v>
      </c>
      <c r="Q565" s="8">
        <f t="shared" si="34"/>
        <v>9.0666666666666659E-2</v>
      </c>
      <c r="R565" s="9">
        <f t="shared" si="35"/>
        <v>34</v>
      </c>
      <c r="S565" t="str">
        <f>IF(P565=technology, "technology")</f>
        <v>technology</v>
      </c>
    </row>
    <row r="566" spans="1:19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3">
        <f t="shared" si="32"/>
        <v>42441.942997685182</v>
      </c>
      <c r="K566" s="5">
        <v>1455230275</v>
      </c>
      <c r="L566" s="13">
        <f t="shared" si="33"/>
        <v>42411.942997685182</v>
      </c>
      <c r="M566" t="b">
        <v>0</v>
      </c>
      <c r="N566">
        <v>1</v>
      </c>
      <c r="O566" t="b">
        <v>0</v>
      </c>
      <c r="P566" t="s">
        <v>8272</v>
      </c>
      <c r="Q566" s="8">
        <f t="shared" si="34"/>
        <v>5.5555555555555558E-3</v>
      </c>
      <c r="R566" s="9">
        <f t="shared" si="35"/>
        <v>1</v>
      </c>
      <c r="S566" t="str">
        <f>IF(P566=technology, "technology")</f>
        <v>technology</v>
      </c>
    </row>
    <row r="567" spans="1:19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3">
        <f t="shared" si="32"/>
        <v>42195.785289351858</v>
      </c>
      <c r="K567" s="5">
        <v>1433962249</v>
      </c>
      <c r="L567" s="13">
        <f t="shared" si="33"/>
        <v>42165.785289351858</v>
      </c>
      <c r="M567" t="b">
        <v>0</v>
      </c>
      <c r="N567">
        <v>0</v>
      </c>
      <c r="O567" t="b">
        <v>0</v>
      </c>
      <c r="P567" t="s">
        <v>8272</v>
      </c>
      <c r="Q567" s="8">
        <f t="shared" si="34"/>
        <v>0</v>
      </c>
      <c r="R567" s="9" t="e">
        <f t="shared" si="35"/>
        <v>#DIV/0!</v>
      </c>
      <c r="S567" t="str">
        <f>IF(P567=technology, "technology")</f>
        <v>technology</v>
      </c>
    </row>
    <row r="568" spans="1:19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3">
        <f t="shared" si="32"/>
        <v>42565.68440972222</v>
      </c>
      <c r="K568" s="5">
        <v>1465921533</v>
      </c>
      <c r="L568" s="13">
        <f t="shared" si="33"/>
        <v>42535.68440972222</v>
      </c>
      <c r="M568" t="b">
        <v>0</v>
      </c>
      <c r="N568">
        <v>1</v>
      </c>
      <c r="O568" t="b">
        <v>0</v>
      </c>
      <c r="P568" t="s">
        <v>8272</v>
      </c>
      <c r="Q568" s="8">
        <f t="shared" si="34"/>
        <v>0.02</v>
      </c>
      <c r="R568" s="9">
        <f t="shared" si="35"/>
        <v>1</v>
      </c>
      <c r="S568" t="str">
        <f>IF(P568=technology, "technology")</f>
        <v>technology</v>
      </c>
    </row>
    <row r="569" spans="1:19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3">
        <f t="shared" si="32"/>
        <v>42005.842523148152</v>
      </c>
      <c r="K569" s="5">
        <v>1417551194</v>
      </c>
      <c r="L569" s="13">
        <f t="shared" si="33"/>
        <v>41975.842523148152</v>
      </c>
      <c r="M569" t="b">
        <v>0</v>
      </c>
      <c r="N569">
        <v>0</v>
      </c>
      <c r="O569" t="b">
        <v>0</v>
      </c>
      <c r="P569" t="s">
        <v>8272</v>
      </c>
      <c r="Q569" s="8">
        <f t="shared" si="34"/>
        <v>0</v>
      </c>
      <c r="R569" s="9" t="e">
        <f t="shared" si="35"/>
        <v>#DIV/0!</v>
      </c>
      <c r="S569" t="str">
        <f>IF(P569=technology, "technology")</f>
        <v>technology</v>
      </c>
    </row>
    <row r="570" spans="1:19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3">
        <f t="shared" si="32"/>
        <v>42385.458333333328</v>
      </c>
      <c r="K570" s="5">
        <v>1449785223</v>
      </c>
      <c r="L570" s="13">
        <f t="shared" si="33"/>
        <v>42348.9215625</v>
      </c>
      <c r="M570" t="b">
        <v>0</v>
      </c>
      <c r="N570">
        <v>5</v>
      </c>
      <c r="O570" t="b">
        <v>0</v>
      </c>
      <c r="P570" t="s">
        <v>8272</v>
      </c>
      <c r="Q570" s="8">
        <f t="shared" si="34"/>
        <v>1</v>
      </c>
      <c r="R570" s="9">
        <f t="shared" si="35"/>
        <v>49</v>
      </c>
      <c r="S570" t="str">
        <f>IF(P570=technology, "technology")</f>
        <v>technology</v>
      </c>
    </row>
    <row r="571" spans="1:19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3">
        <f t="shared" si="32"/>
        <v>42370.847361111111</v>
      </c>
      <c r="K571" s="5">
        <v>1449087612</v>
      </c>
      <c r="L571" s="13">
        <f t="shared" si="33"/>
        <v>42340.847361111111</v>
      </c>
      <c r="M571" t="b">
        <v>0</v>
      </c>
      <c r="N571">
        <v>1</v>
      </c>
      <c r="O571" t="b">
        <v>0</v>
      </c>
      <c r="P571" t="s">
        <v>8272</v>
      </c>
      <c r="Q571" s="8">
        <f t="shared" si="34"/>
        <v>0.8</v>
      </c>
      <c r="R571" s="9">
        <f t="shared" si="35"/>
        <v>20</v>
      </c>
      <c r="S571" t="str">
        <f>IF(P571=technology, "technology")</f>
        <v>technology</v>
      </c>
    </row>
    <row r="572" spans="1:19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3">
        <f t="shared" si="32"/>
        <v>42418.798252314817</v>
      </c>
      <c r="K572" s="5">
        <v>1453230569</v>
      </c>
      <c r="L572" s="13">
        <f t="shared" si="33"/>
        <v>42388.798252314817</v>
      </c>
      <c r="M572" t="b">
        <v>0</v>
      </c>
      <c r="N572">
        <v>1</v>
      </c>
      <c r="O572" t="b">
        <v>0</v>
      </c>
      <c r="P572" t="s">
        <v>8272</v>
      </c>
      <c r="Q572" s="8">
        <f t="shared" si="34"/>
        <v>0.16705882352941176</v>
      </c>
      <c r="R572" s="9">
        <f t="shared" si="35"/>
        <v>142</v>
      </c>
      <c r="S572" t="str">
        <f>IF(P572=technology, "technology")</f>
        <v>technology</v>
      </c>
    </row>
    <row r="573" spans="1:19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3">
        <f t="shared" si="32"/>
        <v>42212.165972222225</v>
      </c>
      <c r="K573" s="5">
        <v>1436297723</v>
      </c>
      <c r="L573" s="13">
        <f t="shared" si="33"/>
        <v>42192.816238425927</v>
      </c>
      <c r="M573" t="b">
        <v>0</v>
      </c>
      <c r="N573">
        <v>2</v>
      </c>
      <c r="O573" t="b">
        <v>0</v>
      </c>
      <c r="P573" t="s">
        <v>8272</v>
      </c>
      <c r="Q573" s="8">
        <f t="shared" si="34"/>
        <v>0.42399999999999999</v>
      </c>
      <c r="R573" s="9">
        <f t="shared" si="35"/>
        <v>53</v>
      </c>
      <c r="S573" t="str">
        <f>IF(P573=technology, "technology")</f>
        <v>technology</v>
      </c>
    </row>
    <row r="574" spans="1:19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3">
        <f t="shared" si="32"/>
        <v>42312.757962962962</v>
      </c>
      <c r="K574" s="5">
        <v>1444065088</v>
      </c>
      <c r="L574" s="13">
        <f t="shared" si="33"/>
        <v>42282.71629629629</v>
      </c>
      <c r="M574" t="b">
        <v>0</v>
      </c>
      <c r="N574">
        <v>0</v>
      </c>
      <c r="O574" t="b">
        <v>0</v>
      </c>
      <c r="P574" t="s">
        <v>8272</v>
      </c>
      <c r="Q574" s="8">
        <f t="shared" si="34"/>
        <v>0</v>
      </c>
      <c r="R574" s="9" t="e">
        <f t="shared" si="35"/>
        <v>#DIV/0!</v>
      </c>
      <c r="S574" t="str">
        <f>IF(P574=technology, "technology")</f>
        <v>technology</v>
      </c>
    </row>
    <row r="575" spans="1:19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3">
        <f t="shared" si="32"/>
        <v>42022.05</v>
      </c>
      <c r="K575" s="5">
        <v>1416445931</v>
      </c>
      <c r="L575" s="13">
        <f t="shared" si="33"/>
        <v>41963.050127314811</v>
      </c>
      <c r="M575" t="b">
        <v>0</v>
      </c>
      <c r="N575">
        <v>9</v>
      </c>
      <c r="O575" t="b">
        <v>0</v>
      </c>
      <c r="P575" t="s">
        <v>8272</v>
      </c>
      <c r="Q575" s="8">
        <f t="shared" si="34"/>
        <v>0.38925389253892539</v>
      </c>
      <c r="R575" s="9">
        <f t="shared" si="35"/>
        <v>38.444444444444443</v>
      </c>
      <c r="S575" t="str">
        <f>IF(P575=technology, "technology")</f>
        <v>technology</v>
      </c>
    </row>
    <row r="576" spans="1:19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3">
        <f t="shared" si="32"/>
        <v>42662.443368055552</v>
      </c>
      <c r="K576" s="5">
        <v>1474281507</v>
      </c>
      <c r="L576" s="13">
        <f t="shared" si="33"/>
        <v>42632.443368055552</v>
      </c>
      <c r="M576" t="b">
        <v>0</v>
      </c>
      <c r="N576">
        <v>4</v>
      </c>
      <c r="O576" t="b">
        <v>0</v>
      </c>
      <c r="P576" t="s">
        <v>8272</v>
      </c>
      <c r="Q576" s="8">
        <f t="shared" si="34"/>
        <v>0.7155635062611807</v>
      </c>
      <c r="R576" s="9">
        <f t="shared" si="35"/>
        <v>20</v>
      </c>
      <c r="S576" t="str">
        <f>IF(P576=technology, "technology")</f>
        <v>technology</v>
      </c>
    </row>
    <row r="577" spans="1:19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3">
        <f t="shared" si="32"/>
        <v>42168.692627314813</v>
      </c>
      <c r="K577" s="5">
        <v>1431621443</v>
      </c>
      <c r="L577" s="13">
        <f t="shared" si="33"/>
        <v>42138.692627314813</v>
      </c>
      <c r="M577" t="b">
        <v>0</v>
      </c>
      <c r="N577">
        <v>4</v>
      </c>
      <c r="O577" t="b">
        <v>0</v>
      </c>
      <c r="P577" t="s">
        <v>8272</v>
      </c>
      <c r="Q577" s="8">
        <f t="shared" si="34"/>
        <v>0.43166666666666664</v>
      </c>
      <c r="R577" s="9">
        <f t="shared" si="35"/>
        <v>64.75</v>
      </c>
      <c r="S577" t="str">
        <f>IF(P577=technology, "technology")</f>
        <v>technology</v>
      </c>
    </row>
    <row r="578" spans="1:19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3">
        <f t="shared" si="32"/>
        <v>42091.43</v>
      </c>
      <c r="K578" s="5">
        <v>1422357552</v>
      </c>
      <c r="L578" s="13">
        <f t="shared" si="33"/>
        <v>42031.471666666665</v>
      </c>
      <c r="M578" t="b">
        <v>0</v>
      </c>
      <c r="N578">
        <v>1</v>
      </c>
      <c r="O578" t="b">
        <v>0</v>
      </c>
      <c r="P578" t="s">
        <v>8272</v>
      </c>
      <c r="Q578" s="8">
        <f t="shared" si="34"/>
        <v>1.25E-3</v>
      </c>
      <c r="R578" s="9">
        <f t="shared" si="35"/>
        <v>1</v>
      </c>
      <c r="S578" t="str">
        <f>IF(P578=technology, "technology")</f>
        <v>technology</v>
      </c>
    </row>
    <row r="579" spans="1:19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3">
        <f t="shared" ref="J579:J642" si="36">(((I579/60)/60)/24)+DATE(1970,1,1)</f>
        <v>42510.589143518519</v>
      </c>
      <c r="K579" s="5">
        <v>1458569302</v>
      </c>
      <c r="L579" s="13">
        <f t="shared" ref="L579:L642" si="37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8">
        <f t="shared" ref="Q579:Q642" si="38">E579/D579*100</f>
        <v>0.2</v>
      </c>
      <c r="R579" s="9">
        <f t="shared" ref="R579:R642" si="39">E579/N579</f>
        <v>10</v>
      </c>
      <c r="S579" t="str">
        <f>IF(P579=technology, "technology")</f>
        <v>technology</v>
      </c>
    </row>
    <row r="580" spans="1:19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3">
        <f t="shared" si="36"/>
        <v>42254.578622685185</v>
      </c>
      <c r="K580" s="5">
        <v>1439560393</v>
      </c>
      <c r="L580" s="13">
        <f t="shared" si="37"/>
        <v>42230.578622685185</v>
      </c>
      <c r="M580" t="b">
        <v>0</v>
      </c>
      <c r="N580">
        <v>7</v>
      </c>
      <c r="O580" t="b">
        <v>0</v>
      </c>
      <c r="P580" t="s">
        <v>8272</v>
      </c>
      <c r="Q580" s="8">
        <f t="shared" si="38"/>
        <v>1.12E-2</v>
      </c>
      <c r="R580" s="9">
        <f t="shared" si="39"/>
        <v>2</v>
      </c>
      <c r="S580" t="str">
        <f>IF(P580=technology, "technology")</f>
        <v>technology</v>
      </c>
    </row>
    <row r="581" spans="1:19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3">
        <f t="shared" si="36"/>
        <v>41998.852118055554</v>
      </c>
      <c r="K581" s="5">
        <v>1416947223</v>
      </c>
      <c r="L581" s="13">
        <f t="shared" si="37"/>
        <v>41968.852118055554</v>
      </c>
      <c r="M581" t="b">
        <v>0</v>
      </c>
      <c r="N581">
        <v>5</v>
      </c>
      <c r="O581" t="b">
        <v>0</v>
      </c>
      <c r="P581" t="s">
        <v>8272</v>
      </c>
      <c r="Q581" s="8">
        <f t="shared" si="38"/>
        <v>1.4583333333333333</v>
      </c>
      <c r="R581" s="9">
        <f t="shared" si="39"/>
        <v>35</v>
      </c>
      <c r="S581" t="str">
        <f>IF(P581=technology, "technology")</f>
        <v>technology</v>
      </c>
    </row>
    <row r="582" spans="1:19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3">
        <f t="shared" si="36"/>
        <v>42635.908182870371</v>
      </c>
      <c r="K582" s="5">
        <v>1471988867</v>
      </c>
      <c r="L582" s="13">
        <f t="shared" si="37"/>
        <v>42605.908182870371</v>
      </c>
      <c r="M582" t="b">
        <v>0</v>
      </c>
      <c r="N582">
        <v>1</v>
      </c>
      <c r="O582" t="b">
        <v>0</v>
      </c>
      <c r="P582" t="s">
        <v>8272</v>
      </c>
      <c r="Q582" s="8">
        <f t="shared" si="38"/>
        <v>3.3333333333333333E-2</v>
      </c>
      <c r="R582" s="9">
        <f t="shared" si="39"/>
        <v>1</v>
      </c>
      <c r="S582" t="str">
        <f>IF(P582=technology, "technology")</f>
        <v>technology</v>
      </c>
    </row>
    <row r="583" spans="1:19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3">
        <f t="shared" si="36"/>
        <v>42218.012777777782</v>
      </c>
      <c r="K583" s="5">
        <v>1435882704</v>
      </c>
      <c r="L583" s="13">
        <f t="shared" si="37"/>
        <v>42188.012777777782</v>
      </c>
      <c r="M583" t="b">
        <v>0</v>
      </c>
      <c r="N583">
        <v>0</v>
      </c>
      <c r="O583" t="b">
        <v>0</v>
      </c>
      <c r="P583" t="s">
        <v>8272</v>
      </c>
      <c r="Q583" s="8">
        <f t="shared" si="38"/>
        <v>0</v>
      </c>
      <c r="R583" s="9" t="e">
        <f t="shared" si="39"/>
        <v>#DIV/0!</v>
      </c>
      <c r="S583" t="str">
        <f>IF(P583=technology, "technology")</f>
        <v>technology</v>
      </c>
    </row>
    <row r="584" spans="1:19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3">
        <f t="shared" si="36"/>
        <v>42078.75</v>
      </c>
      <c r="K584" s="5">
        <v>1424454319</v>
      </c>
      <c r="L584" s="13">
        <f t="shared" si="37"/>
        <v>42055.739803240736</v>
      </c>
      <c r="M584" t="b">
        <v>0</v>
      </c>
      <c r="N584">
        <v>0</v>
      </c>
      <c r="O584" t="b">
        <v>0</v>
      </c>
      <c r="P584" t="s">
        <v>8272</v>
      </c>
      <c r="Q584" s="8">
        <f t="shared" si="38"/>
        <v>0</v>
      </c>
      <c r="R584" s="9" t="e">
        <f t="shared" si="39"/>
        <v>#DIV/0!</v>
      </c>
      <c r="S584" t="str">
        <f>IF(P584=technology, "technology")</f>
        <v>technology</v>
      </c>
    </row>
    <row r="585" spans="1:19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3">
        <f t="shared" si="36"/>
        <v>42082.896840277783</v>
      </c>
      <c r="K585" s="5">
        <v>1424212287</v>
      </c>
      <c r="L585" s="13">
        <f t="shared" si="37"/>
        <v>42052.93850694444</v>
      </c>
      <c r="M585" t="b">
        <v>0</v>
      </c>
      <c r="N585">
        <v>1</v>
      </c>
      <c r="O585" t="b">
        <v>0</v>
      </c>
      <c r="P585" t="s">
        <v>8272</v>
      </c>
      <c r="Q585" s="8">
        <f t="shared" si="38"/>
        <v>1.1111111111111112E-2</v>
      </c>
      <c r="R585" s="9">
        <f t="shared" si="39"/>
        <v>1</v>
      </c>
      <c r="S585" t="str">
        <f>IF(P585=technology, "technology")</f>
        <v>technology</v>
      </c>
    </row>
    <row r="586" spans="1:19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3">
        <f t="shared" si="36"/>
        <v>42079.674953703703</v>
      </c>
      <c r="K586" s="5">
        <v>1423933916</v>
      </c>
      <c r="L586" s="13">
        <f t="shared" si="37"/>
        <v>42049.716620370367</v>
      </c>
      <c r="M586" t="b">
        <v>0</v>
      </c>
      <c r="N586">
        <v>2</v>
      </c>
      <c r="O586" t="b">
        <v>0</v>
      </c>
      <c r="P586" t="s">
        <v>8272</v>
      </c>
      <c r="Q586" s="8">
        <f t="shared" si="38"/>
        <v>1</v>
      </c>
      <c r="R586" s="9">
        <f t="shared" si="39"/>
        <v>5</v>
      </c>
      <c r="S586" t="str">
        <f>IF(P586=technology, "technology")</f>
        <v>technology</v>
      </c>
    </row>
    <row r="587" spans="1:19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3">
        <f t="shared" si="36"/>
        <v>42339</v>
      </c>
      <c r="K587" s="5">
        <v>1444123377</v>
      </c>
      <c r="L587" s="13">
        <f t="shared" si="37"/>
        <v>42283.3909375</v>
      </c>
      <c r="M587" t="b">
        <v>0</v>
      </c>
      <c r="N587">
        <v>0</v>
      </c>
      <c r="O587" t="b">
        <v>0</v>
      </c>
      <c r="P587" t="s">
        <v>8272</v>
      </c>
      <c r="Q587" s="8">
        <f t="shared" si="38"/>
        <v>0</v>
      </c>
      <c r="R587" s="9" t="e">
        <f t="shared" si="39"/>
        <v>#DIV/0!</v>
      </c>
      <c r="S587" t="str">
        <f>IF(P587=technology, "technology")</f>
        <v>technology</v>
      </c>
    </row>
    <row r="588" spans="1:19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3">
        <f t="shared" si="36"/>
        <v>42050.854247685187</v>
      </c>
      <c r="K588" s="5">
        <v>1421440207</v>
      </c>
      <c r="L588" s="13">
        <f t="shared" si="37"/>
        <v>42020.854247685187</v>
      </c>
      <c r="M588" t="b">
        <v>0</v>
      </c>
      <c r="N588">
        <v>4</v>
      </c>
      <c r="O588" t="b">
        <v>0</v>
      </c>
      <c r="P588" t="s">
        <v>8272</v>
      </c>
      <c r="Q588" s="8">
        <f t="shared" si="38"/>
        <v>0.55999999999999994</v>
      </c>
      <c r="R588" s="9">
        <f t="shared" si="39"/>
        <v>14</v>
      </c>
      <c r="S588" t="str">
        <f>IF(P588=technology, "technology")</f>
        <v>technology</v>
      </c>
    </row>
    <row r="589" spans="1:19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3">
        <f t="shared" si="36"/>
        <v>42110.757326388892</v>
      </c>
      <c r="K589" s="5">
        <v>1426615833</v>
      </c>
      <c r="L589" s="13">
        <f t="shared" si="37"/>
        <v>42080.757326388892</v>
      </c>
      <c r="M589" t="b">
        <v>0</v>
      </c>
      <c r="N589">
        <v>7</v>
      </c>
      <c r="O589" t="b">
        <v>0</v>
      </c>
      <c r="P589" t="s">
        <v>8272</v>
      </c>
      <c r="Q589" s="8">
        <f t="shared" si="38"/>
        <v>9.0833333333333339</v>
      </c>
      <c r="R589" s="9">
        <f t="shared" si="39"/>
        <v>389.28571428571428</v>
      </c>
      <c r="S589" t="str">
        <f>IF(P589=technology, "technology")</f>
        <v>technology</v>
      </c>
    </row>
    <row r="590" spans="1:19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3">
        <f t="shared" si="36"/>
        <v>42691.811180555553</v>
      </c>
      <c r="K590" s="5">
        <v>1474223286</v>
      </c>
      <c r="L590" s="13">
        <f t="shared" si="37"/>
        <v>42631.769513888896</v>
      </c>
      <c r="M590" t="b">
        <v>0</v>
      </c>
      <c r="N590">
        <v>2</v>
      </c>
      <c r="O590" t="b">
        <v>0</v>
      </c>
      <c r="P590" t="s">
        <v>8272</v>
      </c>
      <c r="Q590" s="8">
        <f t="shared" si="38"/>
        <v>3.3444444444444441</v>
      </c>
      <c r="R590" s="9">
        <f t="shared" si="39"/>
        <v>150.5</v>
      </c>
      <c r="S590" t="str">
        <f>IF(P590=technology, "technology")</f>
        <v>technology</v>
      </c>
    </row>
    <row r="591" spans="1:19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3">
        <f t="shared" si="36"/>
        <v>42193.614571759259</v>
      </c>
      <c r="K591" s="5">
        <v>1435070699</v>
      </c>
      <c r="L591" s="13">
        <f t="shared" si="37"/>
        <v>42178.614571759259</v>
      </c>
      <c r="M591" t="b">
        <v>0</v>
      </c>
      <c r="N591">
        <v>1</v>
      </c>
      <c r="O591" t="b">
        <v>0</v>
      </c>
      <c r="P591" t="s">
        <v>8272</v>
      </c>
      <c r="Q591" s="8">
        <f t="shared" si="38"/>
        <v>1.3333333333333334E-2</v>
      </c>
      <c r="R591" s="9">
        <f t="shared" si="39"/>
        <v>1</v>
      </c>
      <c r="S591" t="str">
        <f>IF(P591=technology, "technology")</f>
        <v>technology</v>
      </c>
    </row>
    <row r="592" spans="1:19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3">
        <f t="shared" si="36"/>
        <v>42408.542361111111</v>
      </c>
      <c r="K592" s="5">
        <v>1452259131</v>
      </c>
      <c r="L592" s="13">
        <f t="shared" si="37"/>
        <v>42377.554756944446</v>
      </c>
      <c r="M592" t="b">
        <v>0</v>
      </c>
      <c r="N592">
        <v>9</v>
      </c>
      <c r="O592" t="b">
        <v>0</v>
      </c>
      <c r="P592" t="s">
        <v>8272</v>
      </c>
      <c r="Q592" s="8">
        <f t="shared" si="38"/>
        <v>4.46</v>
      </c>
      <c r="R592" s="9">
        <f t="shared" si="39"/>
        <v>24.777777777777779</v>
      </c>
      <c r="S592" t="str">
        <f>IF(P592=technology, "technology")</f>
        <v>technology</v>
      </c>
    </row>
    <row r="593" spans="1:19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3">
        <f t="shared" si="36"/>
        <v>42207.543171296296</v>
      </c>
      <c r="K593" s="5">
        <v>1434978130</v>
      </c>
      <c r="L593" s="13">
        <f t="shared" si="37"/>
        <v>42177.543171296296</v>
      </c>
      <c r="M593" t="b">
        <v>0</v>
      </c>
      <c r="N593">
        <v>2</v>
      </c>
      <c r="O593" t="b">
        <v>0</v>
      </c>
      <c r="P593" t="s">
        <v>8272</v>
      </c>
      <c r="Q593" s="8">
        <f t="shared" si="38"/>
        <v>6.0999999999999999E-2</v>
      </c>
      <c r="R593" s="9">
        <f t="shared" si="39"/>
        <v>30.5</v>
      </c>
      <c r="S593" t="str">
        <f>IF(P593=technology, "technology")</f>
        <v>technology</v>
      </c>
    </row>
    <row r="594" spans="1:19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3">
        <f t="shared" si="36"/>
        <v>41976.232175925921</v>
      </c>
      <c r="K594" s="5">
        <v>1414992860</v>
      </c>
      <c r="L594" s="13">
        <f t="shared" si="37"/>
        <v>41946.232175925928</v>
      </c>
      <c r="M594" t="b">
        <v>0</v>
      </c>
      <c r="N594">
        <v>1</v>
      </c>
      <c r="O594" t="b">
        <v>0</v>
      </c>
      <c r="P594" t="s">
        <v>8272</v>
      </c>
      <c r="Q594" s="8">
        <f t="shared" si="38"/>
        <v>3.3333333333333335</v>
      </c>
      <c r="R594" s="9">
        <f t="shared" si="39"/>
        <v>250</v>
      </c>
      <c r="S594" t="str">
        <f>IF(P594=technology, "technology")</f>
        <v>technology</v>
      </c>
    </row>
    <row r="595" spans="1:19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3">
        <f t="shared" si="36"/>
        <v>42100.635937500003</v>
      </c>
      <c r="K595" s="5">
        <v>1425744945</v>
      </c>
      <c r="L595" s="13">
        <f t="shared" si="37"/>
        <v>42070.677604166667</v>
      </c>
      <c r="M595" t="b">
        <v>0</v>
      </c>
      <c r="N595">
        <v>7</v>
      </c>
      <c r="O595" t="b">
        <v>0</v>
      </c>
      <c r="P595" t="s">
        <v>8272</v>
      </c>
      <c r="Q595" s="8">
        <f t="shared" si="38"/>
        <v>23</v>
      </c>
      <c r="R595" s="9">
        <f t="shared" si="39"/>
        <v>16.428571428571427</v>
      </c>
      <c r="S595" t="str">
        <f>IF(P595=technology, "technology")</f>
        <v>technology</v>
      </c>
    </row>
    <row r="596" spans="1:19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3">
        <f t="shared" si="36"/>
        <v>42476.780162037037</v>
      </c>
      <c r="K596" s="5">
        <v>1458240206</v>
      </c>
      <c r="L596" s="13">
        <f t="shared" si="37"/>
        <v>42446.780162037037</v>
      </c>
      <c r="M596" t="b">
        <v>0</v>
      </c>
      <c r="N596">
        <v>2</v>
      </c>
      <c r="O596" t="b">
        <v>0</v>
      </c>
      <c r="P596" t="s">
        <v>8272</v>
      </c>
      <c r="Q596" s="8">
        <f t="shared" si="38"/>
        <v>0.104</v>
      </c>
      <c r="R596" s="9">
        <f t="shared" si="39"/>
        <v>13</v>
      </c>
      <c r="S596" t="str">
        <f>IF(P596=technology, "technology")</f>
        <v>technology</v>
      </c>
    </row>
    <row r="597" spans="1:19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3">
        <f t="shared" si="36"/>
        <v>42128.069884259254</v>
      </c>
      <c r="K597" s="5">
        <v>1426815638</v>
      </c>
      <c r="L597" s="13">
        <f t="shared" si="37"/>
        <v>42083.069884259254</v>
      </c>
      <c r="M597" t="b">
        <v>0</v>
      </c>
      <c r="N597">
        <v>8</v>
      </c>
      <c r="O597" t="b">
        <v>0</v>
      </c>
      <c r="P597" t="s">
        <v>8272</v>
      </c>
      <c r="Q597" s="8">
        <f t="shared" si="38"/>
        <v>0.42599999999999999</v>
      </c>
      <c r="R597" s="9">
        <f t="shared" si="39"/>
        <v>53.25</v>
      </c>
      <c r="S597" t="str">
        <f>IF(P597=technology, "technology")</f>
        <v>technology</v>
      </c>
    </row>
    <row r="598" spans="1:19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3">
        <f t="shared" si="36"/>
        <v>42676.896898148145</v>
      </c>
      <c r="K598" s="5">
        <v>1475530292</v>
      </c>
      <c r="L598" s="13">
        <f t="shared" si="37"/>
        <v>42646.896898148145</v>
      </c>
      <c r="M598" t="b">
        <v>0</v>
      </c>
      <c r="N598">
        <v>2</v>
      </c>
      <c r="O598" t="b">
        <v>0</v>
      </c>
      <c r="P598" t="s">
        <v>8272</v>
      </c>
      <c r="Q598" s="8">
        <f t="shared" si="38"/>
        <v>0.03</v>
      </c>
      <c r="R598" s="9">
        <f t="shared" si="39"/>
        <v>3</v>
      </c>
      <c r="S598" t="str">
        <f>IF(P598=technology, "technology")</f>
        <v>technology</v>
      </c>
    </row>
    <row r="599" spans="1:19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3">
        <f t="shared" si="36"/>
        <v>42582.666666666672</v>
      </c>
      <c r="K599" s="5">
        <v>1466787335</v>
      </c>
      <c r="L599" s="13">
        <f t="shared" si="37"/>
        <v>42545.705266203702</v>
      </c>
      <c r="M599" t="b">
        <v>0</v>
      </c>
      <c r="N599">
        <v>2</v>
      </c>
      <c r="O599" t="b">
        <v>0</v>
      </c>
      <c r="P599" t="s">
        <v>8272</v>
      </c>
      <c r="Q599" s="8">
        <f t="shared" si="38"/>
        <v>0.26666666666666666</v>
      </c>
      <c r="R599" s="9">
        <f t="shared" si="39"/>
        <v>10</v>
      </c>
      <c r="S599" t="str">
        <f>IF(P599=technology, "technology")</f>
        <v>technology</v>
      </c>
    </row>
    <row r="600" spans="1:19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3">
        <f t="shared" si="36"/>
        <v>41978.00209490741</v>
      </c>
      <c r="K600" s="5">
        <v>1415145781</v>
      </c>
      <c r="L600" s="13">
        <f t="shared" si="37"/>
        <v>41948.00209490741</v>
      </c>
      <c r="M600" t="b">
        <v>0</v>
      </c>
      <c r="N600">
        <v>7</v>
      </c>
      <c r="O600" t="b">
        <v>0</v>
      </c>
      <c r="P600" t="s">
        <v>8272</v>
      </c>
      <c r="Q600" s="8">
        <f t="shared" si="38"/>
        <v>34</v>
      </c>
      <c r="R600" s="9">
        <f t="shared" si="39"/>
        <v>121.42857142857143</v>
      </c>
      <c r="S600" t="str">
        <f>IF(P600=technology, "technology")</f>
        <v>technology</v>
      </c>
    </row>
    <row r="601" spans="1:19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3">
        <f t="shared" si="36"/>
        <v>42071.636111111111</v>
      </c>
      <c r="K601" s="5">
        <v>1423769402</v>
      </c>
      <c r="L601" s="13">
        <f t="shared" si="37"/>
        <v>42047.812523148154</v>
      </c>
      <c r="M601" t="b">
        <v>0</v>
      </c>
      <c r="N601">
        <v>2</v>
      </c>
      <c r="O601" t="b">
        <v>0</v>
      </c>
      <c r="P601" t="s">
        <v>8272</v>
      </c>
      <c r="Q601" s="8">
        <f t="shared" si="38"/>
        <v>6.2E-2</v>
      </c>
      <c r="R601" s="9">
        <f t="shared" si="39"/>
        <v>15.5</v>
      </c>
      <c r="S601" t="str">
        <f>IF(P601=technology, "technology")</f>
        <v>technology</v>
      </c>
    </row>
    <row r="602" spans="1:19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3">
        <f t="shared" si="36"/>
        <v>42133.798171296294</v>
      </c>
      <c r="K602" s="5">
        <v>1426014562</v>
      </c>
      <c r="L602" s="13">
        <f t="shared" si="37"/>
        <v>42073.798171296294</v>
      </c>
      <c r="M602" t="b">
        <v>0</v>
      </c>
      <c r="N602">
        <v>1</v>
      </c>
      <c r="O602" t="b">
        <v>0</v>
      </c>
      <c r="P602" t="s">
        <v>8272</v>
      </c>
      <c r="Q602" s="8">
        <f t="shared" si="38"/>
        <v>2</v>
      </c>
      <c r="R602" s="9">
        <f t="shared" si="39"/>
        <v>100</v>
      </c>
      <c r="S602" t="str">
        <f>IF(P602=technology, "technology")</f>
        <v>technology</v>
      </c>
    </row>
    <row r="603" spans="1:19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3">
        <f t="shared" si="36"/>
        <v>41999.858090277776</v>
      </c>
      <c r="K603" s="5">
        <v>1417034139</v>
      </c>
      <c r="L603" s="13">
        <f t="shared" si="37"/>
        <v>41969.858090277776</v>
      </c>
      <c r="M603" t="b">
        <v>0</v>
      </c>
      <c r="N603">
        <v>6</v>
      </c>
      <c r="O603" t="b">
        <v>0</v>
      </c>
      <c r="P603" t="s">
        <v>8272</v>
      </c>
      <c r="Q603" s="8">
        <f t="shared" si="38"/>
        <v>1.4000000000000001</v>
      </c>
      <c r="R603" s="9">
        <f t="shared" si="39"/>
        <v>23.333333333333332</v>
      </c>
      <c r="S603" t="str">
        <f>IF(P603=technology, "technology")</f>
        <v>technology</v>
      </c>
    </row>
    <row r="604" spans="1:19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3">
        <f t="shared" si="36"/>
        <v>42173.79415509259</v>
      </c>
      <c r="K604" s="5">
        <v>1432062215</v>
      </c>
      <c r="L604" s="13">
        <f t="shared" si="37"/>
        <v>42143.79415509259</v>
      </c>
      <c r="M604" t="b">
        <v>0</v>
      </c>
      <c r="N604">
        <v>0</v>
      </c>
      <c r="O604" t="b">
        <v>0</v>
      </c>
      <c r="P604" t="s">
        <v>8272</v>
      </c>
      <c r="Q604" s="8">
        <f t="shared" si="38"/>
        <v>0</v>
      </c>
      <c r="R604" s="9" t="e">
        <f t="shared" si="39"/>
        <v>#DIV/0!</v>
      </c>
      <c r="S604" t="str">
        <f>IF(P604=technology, "technology")</f>
        <v>technology</v>
      </c>
    </row>
    <row r="605" spans="1:19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3">
        <f t="shared" si="36"/>
        <v>41865.639155092591</v>
      </c>
      <c r="K605" s="5">
        <v>1405437623</v>
      </c>
      <c r="L605" s="13">
        <f t="shared" si="37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8">
        <f t="shared" si="38"/>
        <v>3.9334666666666664</v>
      </c>
      <c r="R605" s="9">
        <f t="shared" si="39"/>
        <v>45.386153846153846</v>
      </c>
      <c r="S605" t="str">
        <f>IF(P605=technology, "technology")</f>
        <v>technology</v>
      </c>
    </row>
    <row r="606" spans="1:19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3">
        <f t="shared" si="36"/>
        <v>41879.035370370373</v>
      </c>
      <c r="K606" s="5">
        <v>1406595056</v>
      </c>
      <c r="L606" s="13">
        <f t="shared" si="37"/>
        <v>41849.035370370373</v>
      </c>
      <c r="M606" t="b">
        <v>0</v>
      </c>
      <c r="N606">
        <v>0</v>
      </c>
      <c r="O606" t="b">
        <v>0</v>
      </c>
      <c r="P606" t="s">
        <v>8272</v>
      </c>
      <c r="Q606" s="8">
        <f t="shared" si="38"/>
        <v>0</v>
      </c>
      <c r="R606" s="9" t="e">
        <f t="shared" si="39"/>
        <v>#DIV/0!</v>
      </c>
      <c r="S606" t="str">
        <f>IF(P606=technology, "technology")</f>
        <v>technology</v>
      </c>
    </row>
    <row r="607" spans="1:19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3">
        <f t="shared" si="36"/>
        <v>42239.357731481476</v>
      </c>
      <c r="K607" s="5">
        <v>1436430908</v>
      </c>
      <c r="L607" s="13">
        <f t="shared" si="37"/>
        <v>42194.357731481476</v>
      </c>
      <c r="M607" t="b">
        <v>0</v>
      </c>
      <c r="N607">
        <v>8</v>
      </c>
      <c r="O607" t="b">
        <v>0</v>
      </c>
      <c r="P607" t="s">
        <v>8272</v>
      </c>
      <c r="Q607" s="8">
        <f t="shared" si="38"/>
        <v>2.62</v>
      </c>
      <c r="R607" s="9">
        <f t="shared" si="39"/>
        <v>16.375</v>
      </c>
      <c r="S607" t="str">
        <f>IF(P607=technology, "technology")</f>
        <v>technology</v>
      </c>
    </row>
    <row r="608" spans="1:19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3">
        <f t="shared" si="36"/>
        <v>42148.625</v>
      </c>
      <c r="K608" s="5">
        <v>1428507409</v>
      </c>
      <c r="L608" s="13">
        <f t="shared" si="37"/>
        <v>42102.650567129633</v>
      </c>
      <c r="M608" t="b">
        <v>0</v>
      </c>
      <c r="N608">
        <v>1</v>
      </c>
      <c r="O608" t="b">
        <v>0</v>
      </c>
      <c r="P608" t="s">
        <v>8272</v>
      </c>
      <c r="Q608" s="8">
        <f t="shared" si="38"/>
        <v>0.2</v>
      </c>
      <c r="R608" s="9">
        <f t="shared" si="39"/>
        <v>10</v>
      </c>
      <c r="S608" t="str">
        <f>IF(P608=technology, "technology")</f>
        <v>technology</v>
      </c>
    </row>
    <row r="609" spans="1:19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3">
        <f t="shared" si="36"/>
        <v>42330.867314814815</v>
      </c>
      <c r="K609" s="5">
        <v>1445629736</v>
      </c>
      <c r="L609" s="13">
        <f t="shared" si="37"/>
        <v>42300.825648148151</v>
      </c>
      <c r="M609" t="b">
        <v>0</v>
      </c>
      <c r="N609">
        <v>0</v>
      </c>
      <c r="O609" t="b">
        <v>0</v>
      </c>
      <c r="P609" t="s">
        <v>8272</v>
      </c>
      <c r="Q609" s="8">
        <f t="shared" si="38"/>
        <v>0</v>
      </c>
      <c r="R609" s="9" t="e">
        <f t="shared" si="39"/>
        <v>#DIV/0!</v>
      </c>
      <c r="S609" t="str">
        <f>IF(P609=technology, "technology")</f>
        <v>technology</v>
      </c>
    </row>
    <row r="610" spans="1:19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3">
        <f t="shared" si="36"/>
        <v>42170.921064814815</v>
      </c>
      <c r="K610" s="5">
        <v>1431813980</v>
      </c>
      <c r="L610" s="13">
        <f t="shared" si="37"/>
        <v>42140.921064814815</v>
      </c>
      <c r="M610" t="b">
        <v>0</v>
      </c>
      <c r="N610">
        <v>5</v>
      </c>
      <c r="O610" t="b">
        <v>0</v>
      </c>
      <c r="P610" t="s">
        <v>8272</v>
      </c>
      <c r="Q610" s="8">
        <f t="shared" si="38"/>
        <v>0.97400000000000009</v>
      </c>
      <c r="R610" s="9">
        <f t="shared" si="39"/>
        <v>292.2</v>
      </c>
      <c r="S610" t="str">
        <f>IF(P610=technology, "technology")</f>
        <v>technology</v>
      </c>
    </row>
    <row r="611" spans="1:19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3">
        <f t="shared" si="36"/>
        <v>42337.075740740736</v>
      </c>
      <c r="K611" s="5">
        <v>1446166144</v>
      </c>
      <c r="L611" s="13">
        <f t="shared" si="37"/>
        <v>42307.034074074079</v>
      </c>
      <c r="M611" t="b">
        <v>0</v>
      </c>
      <c r="N611">
        <v>1</v>
      </c>
      <c r="O611" t="b">
        <v>0</v>
      </c>
      <c r="P611" t="s">
        <v>8272</v>
      </c>
      <c r="Q611" s="8">
        <f t="shared" si="38"/>
        <v>0.64102564102564097</v>
      </c>
      <c r="R611" s="9">
        <f t="shared" si="39"/>
        <v>5</v>
      </c>
      <c r="S611" t="str">
        <f>IF(P611=technology, "technology")</f>
        <v>technology</v>
      </c>
    </row>
    <row r="612" spans="1:19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3">
        <f t="shared" si="36"/>
        <v>42116.83085648148</v>
      </c>
      <c r="K612" s="5">
        <v>1427140586</v>
      </c>
      <c r="L612" s="13">
        <f t="shared" si="37"/>
        <v>42086.83085648148</v>
      </c>
      <c r="M612" t="b">
        <v>0</v>
      </c>
      <c r="N612">
        <v>0</v>
      </c>
      <c r="O612" t="b">
        <v>0</v>
      </c>
      <c r="P612" t="s">
        <v>8272</v>
      </c>
      <c r="Q612" s="8">
        <f t="shared" si="38"/>
        <v>0</v>
      </c>
      <c r="R612" s="9" t="e">
        <f t="shared" si="39"/>
        <v>#DIV/0!</v>
      </c>
      <c r="S612" t="str">
        <f>IF(P612=technology, "technology")</f>
        <v>technology</v>
      </c>
    </row>
    <row r="613" spans="1:19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3">
        <f t="shared" si="36"/>
        <v>42388.560613425929</v>
      </c>
      <c r="K613" s="5">
        <v>1448026037</v>
      </c>
      <c r="L613" s="13">
        <f t="shared" si="37"/>
        <v>42328.560613425929</v>
      </c>
      <c r="M613" t="b">
        <v>0</v>
      </c>
      <c r="N613">
        <v>0</v>
      </c>
      <c r="O613" t="b">
        <v>0</v>
      </c>
      <c r="P613" t="s">
        <v>8272</v>
      </c>
      <c r="Q613" s="8">
        <f t="shared" si="38"/>
        <v>0</v>
      </c>
      <c r="R613" s="9" t="e">
        <f t="shared" si="39"/>
        <v>#DIV/0!</v>
      </c>
      <c r="S613" t="str">
        <f>IF(P613=technology, "technology")</f>
        <v>technology</v>
      </c>
    </row>
    <row r="614" spans="1:19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3">
        <f t="shared" si="36"/>
        <v>42615.031782407401</v>
      </c>
      <c r="K614" s="5">
        <v>1470185146</v>
      </c>
      <c r="L614" s="13">
        <f t="shared" si="37"/>
        <v>42585.031782407401</v>
      </c>
      <c r="M614" t="b">
        <v>0</v>
      </c>
      <c r="N614">
        <v>0</v>
      </c>
      <c r="O614" t="b">
        <v>0</v>
      </c>
      <c r="P614" t="s">
        <v>8272</v>
      </c>
      <c r="Q614" s="8">
        <f t="shared" si="38"/>
        <v>0</v>
      </c>
      <c r="R614" s="9" t="e">
        <f t="shared" si="39"/>
        <v>#DIV/0!</v>
      </c>
      <c r="S614" t="str">
        <f>IF(P614=technology, "technology")</f>
        <v>technology</v>
      </c>
    </row>
    <row r="615" spans="1:19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3">
        <f t="shared" si="36"/>
        <v>42278.207638888889</v>
      </c>
      <c r="K615" s="5">
        <v>1441022120</v>
      </c>
      <c r="L615" s="13">
        <f t="shared" si="37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8">
        <f t="shared" si="38"/>
        <v>21.363333333333333</v>
      </c>
      <c r="R615" s="9">
        <f t="shared" si="39"/>
        <v>105.93388429752066</v>
      </c>
      <c r="S615" t="str">
        <f>IF(P615=technology, "technology")</f>
        <v>technology</v>
      </c>
    </row>
    <row r="616" spans="1:19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3">
        <f t="shared" si="36"/>
        <v>42545.061805555553</v>
      </c>
      <c r="K616" s="5">
        <v>1464139740</v>
      </c>
      <c r="L616" s="13">
        <f t="shared" si="37"/>
        <v>42515.061805555553</v>
      </c>
      <c r="M616" t="b">
        <v>0</v>
      </c>
      <c r="N616">
        <v>0</v>
      </c>
      <c r="O616" t="b">
        <v>0</v>
      </c>
      <c r="P616" t="s">
        <v>8272</v>
      </c>
      <c r="Q616" s="8">
        <f t="shared" si="38"/>
        <v>0</v>
      </c>
      <c r="R616" s="9" t="e">
        <f t="shared" si="39"/>
        <v>#DIV/0!</v>
      </c>
      <c r="S616" t="str">
        <f>IF(P616=technology, "technology")</f>
        <v>technology</v>
      </c>
    </row>
    <row r="617" spans="1:19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3">
        <f t="shared" si="36"/>
        <v>42272.122210648144</v>
      </c>
      <c r="K617" s="5">
        <v>1440557759</v>
      </c>
      <c r="L617" s="13">
        <f t="shared" si="37"/>
        <v>42242.122210648144</v>
      </c>
      <c r="M617" t="b">
        <v>0</v>
      </c>
      <c r="N617">
        <v>0</v>
      </c>
      <c r="O617" t="b">
        <v>0</v>
      </c>
      <c r="P617" t="s">
        <v>8272</v>
      </c>
      <c r="Q617" s="8">
        <f t="shared" si="38"/>
        <v>0</v>
      </c>
      <c r="R617" s="9" t="e">
        <f t="shared" si="39"/>
        <v>#DIV/0!</v>
      </c>
      <c r="S617" t="str">
        <f>IF(P617=technology, "technology")</f>
        <v>technology</v>
      </c>
    </row>
    <row r="618" spans="1:19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3">
        <f t="shared" si="36"/>
        <v>42791.376238425932</v>
      </c>
      <c r="K618" s="5">
        <v>1485421307</v>
      </c>
      <c r="L618" s="13">
        <f t="shared" si="37"/>
        <v>42761.376238425932</v>
      </c>
      <c r="M618" t="b">
        <v>0</v>
      </c>
      <c r="N618">
        <v>0</v>
      </c>
      <c r="O618" t="b">
        <v>0</v>
      </c>
      <c r="P618" t="s">
        <v>8272</v>
      </c>
      <c r="Q618" s="8">
        <f t="shared" si="38"/>
        <v>0</v>
      </c>
      <c r="R618" s="9" t="e">
        <f t="shared" si="39"/>
        <v>#DIV/0!</v>
      </c>
      <c r="S618" t="str">
        <f>IF(P618=technology, "technology")</f>
        <v>technology</v>
      </c>
    </row>
    <row r="619" spans="1:19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3">
        <f t="shared" si="36"/>
        <v>42132.343090277776</v>
      </c>
      <c r="K619" s="5">
        <v>1427184843</v>
      </c>
      <c r="L619" s="13">
        <f t="shared" si="37"/>
        <v>42087.343090277776</v>
      </c>
      <c r="M619" t="b">
        <v>0</v>
      </c>
      <c r="N619">
        <v>3</v>
      </c>
      <c r="O619" t="b">
        <v>0</v>
      </c>
      <c r="P619" t="s">
        <v>8272</v>
      </c>
      <c r="Q619" s="8">
        <f t="shared" si="38"/>
        <v>3</v>
      </c>
      <c r="R619" s="9">
        <f t="shared" si="39"/>
        <v>20</v>
      </c>
      <c r="S619" t="str">
        <f>IF(P619=technology, "technology")</f>
        <v>technology</v>
      </c>
    </row>
    <row r="620" spans="1:19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3">
        <f t="shared" si="36"/>
        <v>42347.810219907406</v>
      </c>
      <c r="K620" s="5">
        <v>1447097203</v>
      </c>
      <c r="L620" s="13">
        <f t="shared" si="37"/>
        <v>42317.810219907406</v>
      </c>
      <c r="M620" t="b">
        <v>0</v>
      </c>
      <c r="N620">
        <v>0</v>
      </c>
      <c r="O620" t="b">
        <v>0</v>
      </c>
      <c r="P620" t="s">
        <v>8272</v>
      </c>
      <c r="Q620" s="8">
        <f t="shared" si="38"/>
        <v>0</v>
      </c>
      <c r="R620" s="9" t="e">
        <f t="shared" si="39"/>
        <v>#DIV/0!</v>
      </c>
      <c r="S620" t="str">
        <f>IF(P620=technology, "technology")</f>
        <v>technology</v>
      </c>
    </row>
    <row r="621" spans="1:19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3">
        <f t="shared" si="36"/>
        <v>41968.692013888889</v>
      </c>
      <c r="K621" s="5">
        <v>1411745790</v>
      </c>
      <c r="L621" s="13">
        <f t="shared" si="37"/>
        <v>41908.650347222225</v>
      </c>
      <c r="M621" t="b">
        <v>0</v>
      </c>
      <c r="N621">
        <v>1</v>
      </c>
      <c r="O621" t="b">
        <v>0</v>
      </c>
      <c r="P621" t="s">
        <v>8272</v>
      </c>
      <c r="Q621" s="8">
        <f t="shared" si="38"/>
        <v>3.9999999999999996E-5</v>
      </c>
      <c r="R621" s="9">
        <f t="shared" si="39"/>
        <v>1</v>
      </c>
      <c r="S621" t="str">
        <f>IF(P621=technology, "technology")</f>
        <v>technology</v>
      </c>
    </row>
    <row r="622" spans="1:19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3">
        <f t="shared" si="36"/>
        <v>41876.716874999998</v>
      </c>
      <c r="K622" s="5">
        <v>1405098738</v>
      </c>
      <c r="L622" s="13">
        <f t="shared" si="37"/>
        <v>41831.716874999998</v>
      </c>
      <c r="M622" t="b">
        <v>0</v>
      </c>
      <c r="N622">
        <v>1</v>
      </c>
      <c r="O622" t="b">
        <v>0</v>
      </c>
      <c r="P622" t="s">
        <v>8272</v>
      </c>
      <c r="Q622" s="8">
        <f t="shared" si="38"/>
        <v>1</v>
      </c>
      <c r="R622" s="9">
        <f t="shared" si="39"/>
        <v>300</v>
      </c>
      <c r="S622" t="str">
        <f>IF(P622=technology, "technology")</f>
        <v>technology</v>
      </c>
    </row>
    <row r="623" spans="1:19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3">
        <f t="shared" si="36"/>
        <v>42558.987696759257</v>
      </c>
      <c r="K623" s="5">
        <v>1465342937</v>
      </c>
      <c r="L623" s="13">
        <f t="shared" si="37"/>
        <v>42528.987696759257</v>
      </c>
      <c r="M623" t="b">
        <v>0</v>
      </c>
      <c r="N623">
        <v>3</v>
      </c>
      <c r="O623" t="b">
        <v>0</v>
      </c>
      <c r="P623" t="s">
        <v>8272</v>
      </c>
      <c r="Q623" s="8">
        <f t="shared" si="38"/>
        <v>1.044</v>
      </c>
      <c r="R623" s="9">
        <f t="shared" si="39"/>
        <v>87</v>
      </c>
      <c r="S623" t="str">
        <f>IF(P623=technology, "technology")</f>
        <v>technology</v>
      </c>
    </row>
    <row r="624" spans="1:19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3">
        <f t="shared" si="36"/>
        <v>42552.774745370371</v>
      </c>
      <c r="K624" s="5">
        <v>1465670138</v>
      </c>
      <c r="L624" s="13">
        <f t="shared" si="37"/>
        <v>42532.774745370371</v>
      </c>
      <c r="M624" t="b">
        <v>0</v>
      </c>
      <c r="N624">
        <v>9</v>
      </c>
      <c r="O624" t="b">
        <v>0</v>
      </c>
      <c r="P624" t="s">
        <v>8272</v>
      </c>
      <c r="Q624" s="8">
        <f t="shared" si="38"/>
        <v>5.6833333333333336</v>
      </c>
      <c r="R624" s="9">
        <f t="shared" si="39"/>
        <v>37.888888888888886</v>
      </c>
      <c r="S624" t="str">
        <f>IF(P624=technology, "technology")</f>
        <v>technology</v>
      </c>
    </row>
    <row r="625" spans="1:19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3">
        <f t="shared" si="36"/>
        <v>42152.009224537032</v>
      </c>
      <c r="K625" s="5">
        <v>1430179997</v>
      </c>
      <c r="L625" s="13">
        <f t="shared" si="37"/>
        <v>42122.009224537032</v>
      </c>
      <c r="M625" t="b">
        <v>0</v>
      </c>
      <c r="N625">
        <v>0</v>
      </c>
      <c r="O625" t="b">
        <v>0</v>
      </c>
      <c r="P625" t="s">
        <v>8272</v>
      </c>
      <c r="Q625" s="8">
        <f t="shared" si="38"/>
        <v>0</v>
      </c>
      <c r="R625" s="9" t="e">
        <f t="shared" si="39"/>
        <v>#DIV/0!</v>
      </c>
      <c r="S625" t="str">
        <f>IF(P625=technology, "technology")</f>
        <v>technology</v>
      </c>
    </row>
    <row r="626" spans="1:19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3">
        <f t="shared" si="36"/>
        <v>42138.988900462966</v>
      </c>
      <c r="K626" s="5">
        <v>1429055041</v>
      </c>
      <c r="L626" s="13">
        <f t="shared" si="37"/>
        <v>42108.988900462966</v>
      </c>
      <c r="M626" t="b">
        <v>0</v>
      </c>
      <c r="N626">
        <v>0</v>
      </c>
      <c r="O626" t="b">
        <v>0</v>
      </c>
      <c r="P626" t="s">
        <v>8272</v>
      </c>
      <c r="Q626" s="8">
        <f t="shared" si="38"/>
        <v>0</v>
      </c>
      <c r="R626" s="9" t="e">
        <f t="shared" si="39"/>
        <v>#DIV/0!</v>
      </c>
      <c r="S626" t="str">
        <f>IF(P626=technology, "technology")</f>
        <v>technology</v>
      </c>
    </row>
    <row r="627" spans="1:19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3">
        <f t="shared" si="36"/>
        <v>42820.853900462964</v>
      </c>
      <c r="K627" s="5">
        <v>1487971777</v>
      </c>
      <c r="L627" s="13">
        <f t="shared" si="37"/>
        <v>42790.895567129628</v>
      </c>
      <c r="M627" t="b">
        <v>0</v>
      </c>
      <c r="N627">
        <v>0</v>
      </c>
      <c r="O627" t="b">
        <v>0</v>
      </c>
      <c r="P627" t="s">
        <v>8272</v>
      </c>
      <c r="Q627" s="8">
        <f t="shared" si="38"/>
        <v>0</v>
      </c>
      <c r="R627" s="9" t="e">
        <f t="shared" si="39"/>
        <v>#DIV/0!</v>
      </c>
      <c r="S627" t="str">
        <f>IF(P627=technology, "technology")</f>
        <v>technology</v>
      </c>
    </row>
    <row r="628" spans="1:19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3">
        <f t="shared" si="36"/>
        <v>42231.556944444441</v>
      </c>
      <c r="K628" s="5">
        <v>1436793939</v>
      </c>
      <c r="L628" s="13">
        <f t="shared" si="37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8">
        <f t="shared" si="38"/>
        <v>17.380000000000003</v>
      </c>
      <c r="R628" s="9">
        <f t="shared" si="39"/>
        <v>111.41025641025641</v>
      </c>
      <c r="S628" t="str">
        <f>IF(P628=technology, "technology")</f>
        <v>technology</v>
      </c>
    </row>
    <row r="629" spans="1:19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3">
        <f t="shared" si="36"/>
        <v>42443.958333333328</v>
      </c>
      <c r="K629" s="5">
        <v>1452842511</v>
      </c>
      <c r="L629" s="13">
        <f t="shared" si="37"/>
        <v>42384.306840277779</v>
      </c>
      <c r="M629" t="b">
        <v>0</v>
      </c>
      <c r="N629">
        <v>1</v>
      </c>
      <c r="O629" t="b">
        <v>0</v>
      </c>
      <c r="P629" t="s">
        <v>8272</v>
      </c>
      <c r="Q629" s="8">
        <f t="shared" si="38"/>
        <v>0.02</v>
      </c>
      <c r="R629" s="9">
        <f t="shared" si="39"/>
        <v>90</v>
      </c>
      <c r="S629" t="str">
        <f>IF(P629=technology, "technology")</f>
        <v>technology</v>
      </c>
    </row>
    <row r="630" spans="1:19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3">
        <f t="shared" si="36"/>
        <v>41833.692789351851</v>
      </c>
      <c r="K630" s="5">
        <v>1402677457</v>
      </c>
      <c r="L630" s="13">
        <f t="shared" si="37"/>
        <v>41803.692789351851</v>
      </c>
      <c r="M630" t="b">
        <v>0</v>
      </c>
      <c r="N630">
        <v>0</v>
      </c>
      <c r="O630" t="b">
        <v>0</v>
      </c>
      <c r="P630" t="s">
        <v>8272</v>
      </c>
      <c r="Q630" s="8">
        <f t="shared" si="38"/>
        <v>0</v>
      </c>
      <c r="R630" s="9" t="e">
        <f t="shared" si="39"/>
        <v>#DIV/0!</v>
      </c>
      <c r="S630" t="str">
        <f>IF(P630=technology, "technology")</f>
        <v>technology</v>
      </c>
    </row>
    <row r="631" spans="1:19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3">
        <f t="shared" si="36"/>
        <v>42504.637824074074</v>
      </c>
      <c r="K631" s="5">
        <v>1460647108</v>
      </c>
      <c r="L631" s="13">
        <f t="shared" si="37"/>
        <v>42474.637824074074</v>
      </c>
      <c r="M631" t="b">
        <v>0</v>
      </c>
      <c r="N631">
        <v>3</v>
      </c>
      <c r="O631" t="b">
        <v>0</v>
      </c>
      <c r="P631" t="s">
        <v>8272</v>
      </c>
      <c r="Q631" s="8">
        <f t="shared" si="38"/>
        <v>0.17500000000000002</v>
      </c>
      <c r="R631" s="9">
        <f t="shared" si="39"/>
        <v>116.66666666666667</v>
      </c>
      <c r="S631" t="str">
        <f>IF(P631=technology, "technology")</f>
        <v>technology</v>
      </c>
    </row>
    <row r="632" spans="1:19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3">
        <f t="shared" si="36"/>
        <v>42253.215277777781</v>
      </c>
      <c r="K632" s="5">
        <v>1438959121</v>
      </c>
      <c r="L632" s="13">
        <f t="shared" si="37"/>
        <v>42223.619456018518</v>
      </c>
      <c r="M632" t="b">
        <v>0</v>
      </c>
      <c r="N632">
        <v>1</v>
      </c>
      <c r="O632" t="b">
        <v>0</v>
      </c>
      <c r="P632" t="s">
        <v>8272</v>
      </c>
      <c r="Q632" s="8">
        <f t="shared" si="38"/>
        <v>8.3340278356529712E-2</v>
      </c>
      <c r="R632" s="9">
        <f t="shared" si="39"/>
        <v>10</v>
      </c>
      <c r="S632" t="str">
        <f>IF(P632=technology, "technology")</f>
        <v>technology</v>
      </c>
    </row>
    <row r="633" spans="1:19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3">
        <f t="shared" si="36"/>
        <v>42518.772326388891</v>
      </c>
      <c r="K633" s="5">
        <v>1461954729</v>
      </c>
      <c r="L633" s="13">
        <f t="shared" si="37"/>
        <v>42489.772326388891</v>
      </c>
      <c r="M633" t="b">
        <v>0</v>
      </c>
      <c r="N633">
        <v>9</v>
      </c>
      <c r="O633" t="b">
        <v>0</v>
      </c>
      <c r="P633" t="s">
        <v>8272</v>
      </c>
      <c r="Q633" s="8">
        <f t="shared" si="38"/>
        <v>1.38</v>
      </c>
      <c r="R633" s="9">
        <f t="shared" si="39"/>
        <v>76.666666666666671</v>
      </c>
      <c r="S633" t="str">
        <f>IF(P633=technology, "technology")</f>
        <v>technology</v>
      </c>
    </row>
    <row r="634" spans="1:19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3">
        <f t="shared" si="36"/>
        <v>42333.700983796298</v>
      </c>
      <c r="K634" s="5">
        <v>1445874565</v>
      </c>
      <c r="L634" s="13">
        <f t="shared" si="37"/>
        <v>42303.659317129626</v>
      </c>
      <c r="M634" t="b">
        <v>0</v>
      </c>
      <c r="N634">
        <v>0</v>
      </c>
      <c r="O634" t="b">
        <v>0</v>
      </c>
      <c r="P634" t="s">
        <v>8272</v>
      </c>
      <c r="Q634" s="8">
        <f t="shared" si="38"/>
        <v>0</v>
      </c>
      <c r="R634" s="9" t="e">
        <f t="shared" si="39"/>
        <v>#DIV/0!</v>
      </c>
      <c r="S634" t="str">
        <f>IF(P634=technology, "technology")</f>
        <v>technology</v>
      </c>
    </row>
    <row r="635" spans="1:19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3">
        <f t="shared" si="36"/>
        <v>42538.958333333328</v>
      </c>
      <c r="K635" s="5">
        <v>1463469062</v>
      </c>
      <c r="L635" s="13">
        <f t="shared" si="37"/>
        <v>42507.29932870371</v>
      </c>
      <c r="M635" t="b">
        <v>0</v>
      </c>
      <c r="N635">
        <v>25</v>
      </c>
      <c r="O635" t="b">
        <v>0</v>
      </c>
      <c r="P635" t="s">
        <v>8272</v>
      </c>
      <c r="Q635" s="8">
        <f t="shared" si="38"/>
        <v>12.45</v>
      </c>
      <c r="R635" s="9">
        <f t="shared" si="39"/>
        <v>49.8</v>
      </c>
      <c r="S635" t="str">
        <f>IF(P635=technology, "technology")</f>
        <v>technology</v>
      </c>
    </row>
    <row r="636" spans="1:19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3">
        <f t="shared" si="36"/>
        <v>42061.928576388891</v>
      </c>
      <c r="K636" s="5">
        <v>1422397029</v>
      </c>
      <c r="L636" s="13">
        <f t="shared" si="37"/>
        <v>42031.928576388891</v>
      </c>
      <c r="M636" t="b">
        <v>0</v>
      </c>
      <c r="N636">
        <v>1</v>
      </c>
      <c r="O636" t="b">
        <v>0</v>
      </c>
      <c r="P636" t="s">
        <v>8272</v>
      </c>
      <c r="Q636" s="8">
        <f t="shared" si="38"/>
        <v>0.02</v>
      </c>
      <c r="R636" s="9">
        <f t="shared" si="39"/>
        <v>1</v>
      </c>
      <c r="S636" t="str">
        <f>IF(P636=technology, "technology")</f>
        <v>technology</v>
      </c>
    </row>
    <row r="637" spans="1:19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3">
        <f t="shared" si="36"/>
        <v>42106.092152777783</v>
      </c>
      <c r="K637" s="5">
        <v>1426212762</v>
      </c>
      <c r="L637" s="13">
        <f t="shared" si="37"/>
        <v>42076.092152777783</v>
      </c>
      <c r="M637" t="b">
        <v>0</v>
      </c>
      <c r="N637">
        <v>1</v>
      </c>
      <c r="O637" t="b">
        <v>0</v>
      </c>
      <c r="P637" t="s">
        <v>8272</v>
      </c>
      <c r="Q637" s="8">
        <f t="shared" si="38"/>
        <v>8.0000000000000002E-3</v>
      </c>
      <c r="R637" s="9">
        <f t="shared" si="39"/>
        <v>2</v>
      </c>
      <c r="S637" t="str">
        <f>IF(P637=technology, "technology")</f>
        <v>technology</v>
      </c>
    </row>
    <row r="638" spans="1:19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3">
        <f t="shared" si="36"/>
        <v>42161.44930555555</v>
      </c>
      <c r="K638" s="5">
        <v>1430996150</v>
      </c>
      <c r="L638" s="13">
        <f t="shared" si="37"/>
        <v>42131.455439814818</v>
      </c>
      <c r="M638" t="b">
        <v>0</v>
      </c>
      <c r="N638">
        <v>1</v>
      </c>
      <c r="O638" t="b">
        <v>0</v>
      </c>
      <c r="P638" t="s">
        <v>8272</v>
      </c>
      <c r="Q638" s="8">
        <f t="shared" si="38"/>
        <v>0.2</v>
      </c>
      <c r="R638" s="9">
        <f t="shared" si="39"/>
        <v>4</v>
      </c>
      <c r="S638" t="str">
        <f>IF(P638=technology, "technology")</f>
        <v>technology</v>
      </c>
    </row>
    <row r="639" spans="1:19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3">
        <f t="shared" si="36"/>
        <v>42791.961111111115</v>
      </c>
      <c r="K639" s="5">
        <v>1485558318</v>
      </c>
      <c r="L639" s="13">
        <f t="shared" si="37"/>
        <v>42762.962013888886</v>
      </c>
      <c r="M639" t="b">
        <v>0</v>
      </c>
      <c r="N639">
        <v>0</v>
      </c>
      <c r="O639" t="b">
        <v>0</v>
      </c>
      <c r="P639" t="s">
        <v>8272</v>
      </c>
      <c r="Q639" s="8">
        <f t="shared" si="38"/>
        <v>0</v>
      </c>
      <c r="R639" s="9" t="e">
        <f t="shared" si="39"/>
        <v>#DIV/0!</v>
      </c>
      <c r="S639" t="str">
        <f>IF(P639=technology, "technology")</f>
        <v>technology</v>
      </c>
    </row>
    <row r="640" spans="1:19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3">
        <f t="shared" si="36"/>
        <v>42819.55164351852</v>
      </c>
      <c r="K640" s="5">
        <v>1485267262</v>
      </c>
      <c r="L640" s="13">
        <f t="shared" si="37"/>
        <v>42759.593310185184</v>
      </c>
      <c r="M640" t="b">
        <v>0</v>
      </c>
      <c r="N640">
        <v>6</v>
      </c>
      <c r="O640" t="b">
        <v>0</v>
      </c>
      <c r="P640" t="s">
        <v>8272</v>
      </c>
      <c r="Q640" s="8">
        <f t="shared" si="38"/>
        <v>9.0000000000000011E-3</v>
      </c>
      <c r="R640" s="9">
        <f t="shared" si="39"/>
        <v>3</v>
      </c>
      <c r="S640" t="str">
        <f>IF(P640=technology, "technology")</f>
        <v>technology</v>
      </c>
    </row>
    <row r="641" spans="1:19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3">
        <f t="shared" si="36"/>
        <v>41925.583275462966</v>
      </c>
      <c r="K641" s="5">
        <v>1408024795</v>
      </c>
      <c r="L641" s="13">
        <f t="shared" si="37"/>
        <v>41865.583275462966</v>
      </c>
      <c r="M641" t="b">
        <v>0</v>
      </c>
      <c r="N641">
        <v>1</v>
      </c>
      <c r="O641" t="b">
        <v>0</v>
      </c>
      <c r="P641" t="s">
        <v>8272</v>
      </c>
      <c r="Q641" s="8">
        <f t="shared" si="38"/>
        <v>9.9999999999999991E-5</v>
      </c>
      <c r="R641" s="9">
        <f t="shared" si="39"/>
        <v>1</v>
      </c>
      <c r="S641" t="str">
        <f>IF(P641=technology, "technology")</f>
        <v>technology</v>
      </c>
    </row>
    <row r="642" spans="1:19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3">
        <f t="shared" si="36"/>
        <v>42698.958333333328</v>
      </c>
      <c r="K642" s="5">
        <v>1478685915</v>
      </c>
      <c r="L642" s="13">
        <f t="shared" si="37"/>
        <v>42683.420312500006</v>
      </c>
      <c r="M642" t="b">
        <v>0</v>
      </c>
      <c r="N642">
        <v>2</v>
      </c>
      <c r="O642" t="b">
        <v>1</v>
      </c>
      <c r="P642" t="s">
        <v>8273</v>
      </c>
      <c r="Q642" s="8">
        <f t="shared" si="38"/>
        <v>144.28571428571428</v>
      </c>
      <c r="R642" s="9">
        <f t="shared" si="39"/>
        <v>50.5</v>
      </c>
      <c r="S642" t="str">
        <f>IF(P642=technology, "technology")</f>
        <v>technology</v>
      </c>
    </row>
    <row r="643" spans="1:19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3">
        <f t="shared" ref="J643:J706" si="40">(((I643/60)/60)/24)+DATE(1970,1,1)</f>
        <v>42229.57</v>
      </c>
      <c r="K643" s="5">
        <v>1436881248</v>
      </c>
      <c r="L643" s="13">
        <f t="shared" ref="L643:L706" si="41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8">
        <f t="shared" ref="Q643:Q706" si="42">E643/D643*100</f>
        <v>119.16249999999999</v>
      </c>
      <c r="R643" s="9">
        <f t="shared" ref="R643:R706" si="43">E643/N643</f>
        <v>151.31746031746033</v>
      </c>
      <c r="S643" t="str">
        <f>IF(P643=technology, "technology")</f>
        <v>technology</v>
      </c>
    </row>
    <row r="644" spans="1:19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3">
        <f t="shared" si="40"/>
        <v>42235.651319444441</v>
      </c>
      <c r="K644" s="5">
        <v>1436888274</v>
      </c>
      <c r="L644" s="13">
        <f t="shared" si="4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8">
        <f t="shared" si="42"/>
        <v>1460.4850000000001</v>
      </c>
      <c r="R644" s="9">
        <f t="shared" si="43"/>
        <v>134.3592456301748</v>
      </c>
      <c r="S644" t="str">
        <f>IF(P644=technology, "technology")</f>
        <v>technology</v>
      </c>
    </row>
    <row r="645" spans="1:19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3">
        <f t="shared" si="40"/>
        <v>42155.642071759255</v>
      </c>
      <c r="K645" s="5">
        <v>1428333875</v>
      </c>
      <c r="L645" s="13">
        <f t="shared" si="4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8">
        <f t="shared" si="42"/>
        <v>105.80799999999999</v>
      </c>
      <c r="R645" s="9">
        <f t="shared" si="43"/>
        <v>174.02631578947367</v>
      </c>
      <c r="S645" t="str">
        <f>IF(P645=technology, "technology")</f>
        <v>technology</v>
      </c>
    </row>
    <row r="646" spans="1:19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3">
        <f t="shared" si="40"/>
        <v>41941.041666666664</v>
      </c>
      <c r="K646" s="5">
        <v>1410883139</v>
      </c>
      <c r="L646" s="13">
        <f t="shared" si="4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8">
        <f t="shared" si="42"/>
        <v>300.11791999999997</v>
      </c>
      <c r="R646" s="9">
        <f t="shared" si="43"/>
        <v>73.486268364348675</v>
      </c>
      <c r="S646" t="str">
        <f>IF(P646=technology, "technology")</f>
        <v>technology</v>
      </c>
    </row>
    <row r="647" spans="1:19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3">
        <f t="shared" si="40"/>
        <v>42594.026319444441</v>
      </c>
      <c r="K647" s="5">
        <v>1468370274</v>
      </c>
      <c r="L647" s="13">
        <f t="shared" si="4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8">
        <f t="shared" si="42"/>
        <v>278.7</v>
      </c>
      <c r="R647" s="9">
        <f t="shared" si="43"/>
        <v>23.518987341772153</v>
      </c>
      <c r="S647" t="str">
        <f>IF(P647=technology, "technology")</f>
        <v>technology</v>
      </c>
    </row>
    <row r="648" spans="1:19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3">
        <f t="shared" si="40"/>
        <v>41862.852627314816</v>
      </c>
      <c r="K648" s="5">
        <v>1405196867</v>
      </c>
      <c r="L648" s="13">
        <f t="shared" si="4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8">
        <f t="shared" si="42"/>
        <v>131.87625</v>
      </c>
      <c r="R648" s="9">
        <f t="shared" si="43"/>
        <v>39.074444444444445</v>
      </c>
      <c r="S648" t="str">
        <f>IF(P648=technology, "technology")</f>
        <v>technology</v>
      </c>
    </row>
    <row r="649" spans="1:19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3">
        <f t="shared" si="40"/>
        <v>42446.726261574076</v>
      </c>
      <c r="K649" s="5">
        <v>1455647149</v>
      </c>
      <c r="L649" s="13">
        <f t="shared" si="4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8">
        <f t="shared" si="42"/>
        <v>107.05</v>
      </c>
      <c r="R649" s="9">
        <f t="shared" si="43"/>
        <v>125.94117647058823</v>
      </c>
      <c r="S649" t="str">
        <f>IF(P649=technology, "technology")</f>
        <v>technology</v>
      </c>
    </row>
    <row r="650" spans="1:19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3">
        <f t="shared" si="40"/>
        <v>41926.693379629629</v>
      </c>
      <c r="K650" s="5">
        <v>1410280708</v>
      </c>
      <c r="L650" s="13">
        <f t="shared" si="4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8">
        <f t="shared" si="42"/>
        <v>126.82285714285715</v>
      </c>
      <c r="R650" s="9">
        <f t="shared" si="43"/>
        <v>1644</v>
      </c>
      <c r="S650" t="str">
        <f>IF(P650=technology, "technology")</f>
        <v>technology</v>
      </c>
    </row>
    <row r="651" spans="1:19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3">
        <f t="shared" si="40"/>
        <v>41898.912187499998</v>
      </c>
      <c r="K651" s="5">
        <v>1409090013</v>
      </c>
      <c r="L651" s="13">
        <f t="shared" si="4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8">
        <f t="shared" si="42"/>
        <v>139.96</v>
      </c>
      <c r="R651" s="9">
        <f t="shared" si="43"/>
        <v>42.670731707317074</v>
      </c>
      <c r="S651" t="str">
        <f>IF(P651=technology, "technology")</f>
        <v>technology</v>
      </c>
    </row>
    <row r="652" spans="1:19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3">
        <f t="shared" si="40"/>
        <v>41992.078518518523</v>
      </c>
      <c r="K652" s="5">
        <v>1413766384</v>
      </c>
      <c r="L652" s="13">
        <f t="shared" si="4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8">
        <f t="shared" si="42"/>
        <v>112.4</v>
      </c>
      <c r="R652" s="9">
        <f t="shared" si="43"/>
        <v>35.125</v>
      </c>
      <c r="S652" t="str">
        <f>IF(P652=technology, "technology")</f>
        <v>technology</v>
      </c>
    </row>
    <row r="653" spans="1:19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3">
        <f t="shared" si="40"/>
        <v>41986.017488425925</v>
      </c>
      <c r="K653" s="5">
        <v>1415838311</v>
      </c>
      <c r="L653" s="13">
        <f t="shared" si="4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8">
        <f t="shared" si="42"/>
        <v>100.52799999999999</v>
      </c>
      <c r="R653" s="9">
        <f t="shared" si="43"/>
        <v>239.35238095238094</v>
      </c>
      <c r="S653" t="str">
        <f>IF(P653=technology, "technology")</f>
        <v>technology</v>
      </c>
    </row>
    <row r="654" spans="1:19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3">
        <f t="shared" si="40"/>
        <v>42705.732060185182</v>
      </c>
      <c r="K654" s="5">
        <v>1478018050</v>
      </c>
      <c r="L654" s="13">
        <f t="shared" si="4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8">
        <f t="shared" si="42"/>
        <v>100.46666666666665</v>
      </c>
      <c r="R654" s="9">
        <f t="shared" si="43"/>
        <v>107.64285714285714</v>
      </c>
      <c r="S654" t="str">
        <f>IF(P654=technology, "technology")</f>
        <v>technology</v>
      </c>
    </row>
    <row r="655" spans="1:19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3">
        <f t="shared" si="40"/>
        <v>42236.618518518517</v>
      </c>
      <c r="K655" s="5">
        <v>1436885440</v>
      </c>
      <c r="L655" s="13">
        <f t="shared" si="4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8">
        <f t="shared" si="42"/>
        <v>141.446</v>
      </c>
      <c r="R655" s="9">
        <f t="shared" si="43"/>
        <v>95.830623306233065</v>
      </c>
      <c r="S655" t="str">
        <f>IF(P655=technology, "technology")</f>
        <v>technology</v>
      </c>
    </row>
    <row r="656" spans="1:19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3">
        <f t="shared" si="40"/>
        <v>42193.957326388889</v>
      </c>
      <c r="K656" s="5">
        <v>1433804313</v>
      </c>
      <c r="L656" s="13">
        <f t="shared" si="4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8">
        <f t="shared" si="42"/>
        <v>267.29166666666669</v>
      </c>
      <c r="R656" s="9">
        <f t="shared" si="43"/>
        <v>31.663376110562684</v>
      </c>
      <c r="S656" t="str">
        <f>IF(P656=technology, "technology")</f>
        <v>technology</v>
      </c>
    </row>
    <row r="657" spans="1:19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3">
        <f t="shared" si="40"/>
        <v>42075.915648148148</v>
      </c>
      <c r="K657" s="5">
        <v>1423609112</v>
      </c>
      <c r="L657" s="13">
        <f t="shared" si="4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8">
        <f t="shared" si="42"/>
        <v>146.88749999999999</v>
      </c>
      <c r="R657" s="9">
        <f t="shared" si="43"/>
        <v>42.886861313868614</v>
      </c>
      <c r="S657" t="str">
        <f>IF(P657=technology, "technology")</f>
        <v>technology</v>
      </c>
    </row>
    <row r="658" spans="1:19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3">
        <f t="shared" si="40"/>
        <v>42477.762951388882</v>
      </c>
      <c r="K658" s="5">
        <v>1455736719</v>
      </c>
      <c r="L658" s="13">
        <f t="shared" si="4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8">
        <f t="shared" si="42"/>
        <v>213.56</v>
      </c>
      <c r="R658" s="9">
        <f t="shared" si="43"/>
        <v>122.73563218390805</v>
      </c>
      <c r="S658" t="str">
        <f>IF(P658=technology, "technology")</f>
        <v>technology</v>
      </c>
    </row>
    <row r="659" spans="1:19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3">
        <f t="shared" si="40"/>
        <v>42361.84574074074</v>
      </c>
      <c r="K659" s="5">
        <v>1448309872</v>
      </c>
      <c r="L659" s="13">
        <f t="shared" si="4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8">
        <f t="shared" si="42"/>
        <v>125.69999999999999</v>
      </c>
      <c r="R659" s="9">
        <f t="shared" si="43"/>
        <v>190.45454545454547</v>
      </c>
      <c r="S659" t="str">
        <f>IF(P659=technology, "technology")</f>
        <v>technology</v>
      </c>
    </row>
    <row r="660" spans="1:19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3">
        <f t="shared" si="40"/>
        <v>42211.75</v>
      </c>
      <c r="K660" s="5">
        <v>1435117889</v>
      </c>
      <c r="L660" s="13">
        <f t="shared" si="4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8">
        <f t="shared" si="42"/>
        <v>104.46206037108834</v>
      </c>
      <c r="R660" s="9">
        <f t="shared" si="43"/>
        <v>109.33695652173913</v>
      </c>
      <c r="S660" t="str">
        <f>IF(P660=technology, "technology")</f>
        <v>technology</v>
      </c>
    </row>
    <row r="661" spans="1:19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3">
        <f t="shared" si="40"/>
        <v>42239.593692129631</v>
      </c>
      <c r="K661" s="5">
        <v>1437747295</v>
      </c>
      <c r="L661" s="13">
        <f t="shared" si="4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8">
        <f t="shared" si="42"/>
        <v>100.56666666666668</v>
      </c>
      <c r="R661" s="9">
        <f t="shared" si="43"/>
        <v>143.66666666666666</v>
      </c>
      <c r="S661" t="str">
        <f>IF(P661=technology, "technology")</f>
        <v>technology</v>
      </c>
    </row>
    <row r="662" spans="1:19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3">
        <f t="shared" si="40"/>
        <v>41952.783321759263</v>
      </c>
      <c r="K662" s="5">
        <v>1412963279</v>
      </c>
      <c r="L662" s="13">
        <f t="shared" si="4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8">
        <f t="shared" si="42"/>
        <v>3.0579999999999998</v>
      </c>
      <c r="R662" s="9">
        <f t="shared" si="43"/>
        <v>84.944444444444443</v>
      </c>
      <c r="S662" t="str">
        <f>IF(P662=technology, "technology")</f>
        <v>technology</v>
      </c>
    </row>
    <row r="663" spans="1:19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3">
        <f t="shared" si="40"/>
        <v>42666.645358796297</v>
      </c>
      <c r="K663" s="5">
        <v>1474644559</v>
      </c>
      <c r="L663" s="13">
        <f t="shared" si="4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8">
        <f t="shared" si="42"/>
        <v>0.95</v>
      </c>
      <c r="R663" s="9">
        <f t="shared" si="43"/>
        <v>10.555555555555555</v>
      </c>
      <c r="S663" t="str">
        <f>IF(P663=technology, "technology")</f>
        <v>technology</v>
      </c>
    </row>
    <row r="664" spans="1:19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3">
        <f t="shared" si="40"/>
        <v>42020.438043981485</v>
      </c>
      <c r="K664" s="5">
        <v>1418812247</v>
      </c>
      <c r="L664" s="13">
        <f t="shared" si="4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8">
        <f t="shared" si="42"/>
        <v>0.4</v>
      </c>
      <c r="R664" s="9">
        <f t="shared" si="43"/>
        <v>39</v>
      </c>
      <c r="S664" t="str">
        <f>IF(P664=technology, "technology")</f>
        <v>technology</v>
      </c>
    </row>
    <row r="665" spans="1:19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3">
        <f t="shared" si="40"/>
        <v>42203.843240740738</v>
      </c>
      <c r="K665" s="5">
        <v>1434658456</v>
      </c>
      <c r="L665" s="13">
        <f t="shared" si="4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8">
        <f t="shared" si="42"/>
        <v>0.35000000000000003</v>
      </c>
      <c r="R665" s="9">
        <f t="shared" si="43"/>
        <v>100</v>
      </c>
      <c r="S665" t="str">
        <f>IF(P665=technology, "technology")</f>
        <v>technology</v>
      </c>
    </row>
    <row r="666" spans="1:19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3">
        <f t="shared" si="40"/>
        <v>42107.666377314818</v>
      </c>
      <c r="K666" s="5">
        <v>1426348775</v>
      </c>
      <c r="L666" s="13">
        <f t="shared" si="4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8">
        <f t="shared" si="42"/>
        <v>7.5333333333333332</v>
      </c>
      <c r="R666" s="9">
        <f t="shared" si="43"/>
        <v>31.172413793103448</v>
      </c>
      <c r="S666" t="str">
        <f>IF(P666=technology, "technology")</f>
        <v>technology</v>
      </c>
    </row>
    <row r="667" spans="1:19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3">
        <f t="shared" si="40"/>
        <v>42748.711354166662</v>
      </c>
      <c r="K667" s="5">
        <v>1479143061</v>
      </c>
      <c r="L667" s="13">
        <f t="shared" si="4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8">
        <f t="shared" si="42"/>
        <v>18.64</v>
      </c>
      <c r="R667" s="9">
        <f t="shared" si="43"/>
        <v>155.33333333333334</v>
      </c>
      <c r="S667" t="str">
        <f>IF(P667=technology, "technology")</f>
        <v>technology</v>
      </c>
    </row>
    <row r="668" spans="1:19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3">
        <f t="shared" si="40"/>
        <v>41868.832152777781</v>
      </c>
      <c r="K668" s="5">
        <v>1405713498</v>
      </c>
      <c r="L668" s="13">
        <f t="shared" si="4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8">
        <f t="shared" si="42"/>
        <v>4.0000000000000001E-3</v>
      </c>
      <c r="R668" s="9">
        <f t="shared" si="43"/>
        <v>2</v>
      </c>
      <c r="S668" t="str">
        <f>IF(P668=technology, "technology")</f>
        <v>technology</v>
      </c>
    </row>
    <row r="669" spans="1:19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3">
        <f t="shared" si="40"/>
        <v>42672.373414351852</v>
      </c>
      <c r="K669" s="5">
        <v>1474275463</v>
      </c>
      <c r="L669" s="13">
        <f t="shared" si="4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8">
        <f t="shared" si="42"/>
        <v>10.02</v>
      </c>
      <c r="R669" s="9">
        <f t="shared" si="43"/>
        <v>178.92857142857142</v>
      </c>
      <c r="S669" t="str">
        <f>IF(P669=technology, "technology")</f>
        <v>technology</v>
      </c>
    </row>
    <row r="670" spans="1:19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3">
        <f t="shared" si="40"/>
        <v>42135.831273148149</v>
      </c>
      <c r="K670" s="5">
        <v>1427486222</v>
      </c>
      <c r="L670" s="13">
        <f t="shared" si="4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8">
        <f t="shared" si="42"/>
        <v>4.5600000000000005</v>
      </c>
      <c r="R670" s="9">
        <f t="shared" si="43"/>
        <v>27.36</v>
      </c>
      <c r="S670" t="str">
        <f>IF(P670=technology, "technology")</f>
        <v>technology</v>
      </c>
    </row>
    <row r="671" spans="1:19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3">
        <f t="shared" si="40"/>
        <v>42557.625671296293</v>
      </c>
      <c r="K671" s="5">
        <v>1465225258</v>
      </c>
      <c r="L671" s="13">
        <f t="shared" si="4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8">
        <f t="shared" si="42"/>
        <v>21.5075</v>
      </c>
      <c r="R671" s="9">
        <f t="shared" si="43"/>
        <v>1536.25</v>
      </c>
      <c r="S671" t="str">
        <f>IF(P671=technology, "technology")</f>
        <v>technology</v>
      </c>
    </row>
    <row r="672" spans="1:19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3">
        <f t="shared" si="40"/>
        <v>42540.340277777781</v>
      </c>
      <c r="K672" s="5">
        <v>1463418120</v>
      </c>
      <c r="L672" s="13">
        <f t="shared" si="4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8">
        <f t="shared" si="42"/>
        <v>29.276666666666667</v>
      </c>
      <c r="R672" s="9">
        <f t="shared" si="43"/>
        <v>84.99677419354839</v>
      </c>
      <c r="S672" t="str">
        <f>IF(P672=technology, "technology")</f>
        <v>technology</v>
      </c>
    </row>
    <row r="673" spans="1:19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3">
        <f t="shared" si="40"/>
        <v>42018.166666666672</v>
      </c>
      <c r="K673" s="5">
        <v>1418315852</v>
      </c>
      <c r="L673" s="13">
        <f t="shared" si="4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8">
        <f t="shared" si="42"/>
        <v>39.426666666666662</v>
      </c>
      <c r="R673" s="9">
        <f t="shared" si="43"/>
        <v>788.5333333333333</v>
      </c>
      <c r="S673" t="str">
        <f>IF(P673=technology, "technology")</f>
        <v>technology</v>
      </c>
    </row>
    <row r="674" spans="1:19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3">
        <f t="shared" si="40"/>
        <v>42005.207638888889</v>
      </c>
      <c r="K674" s="5">
        <v>1417410964</v>
      </c>
      <c r="L674" s="13">
        <f t="shared" si="4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8">
        <f t="shared" si="42"/>
        <v>21.628</v>
      </c>
      <c r="R674" s="9">
        <f t="shared" si="43"/>
        <v>50.29767441860465</v>
      </c>
      <c r="S674" t="str">
        <f>IF(P674=technology, "technology")</f>
        <v>technology</v>
      </c>
    </row>
    <row r="675" spans="1:19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3">
        <f t="shared" si="40"/>
        <v>41883.840474537035</v>
      </c>
      <c r="K675" s="5">
        <v>1405714217</v>
      </c>
      <c r="L675" s="13">
        <f t="shared" si="4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8">
        <f t="shared" si="42"/>
        <v>0.20500000000000002</v>
      </c>
      <c r="R675" s="9">
        <f t="shared" si="43"/>
        <v>68.333333333333329</v>
      </c>
      <c r="S675" t="str">
        <f>IF(P675=technology, "technology")</f>
        <v>technology</v>
      </c>
    </row>
    <row r="676" spans="1:19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3">
        <f t="shared" si="40"/>
        <v>41863.116053240738</v>
      </c>
      <c r="K676" s="5">
        <v>1402627627</v>
      </c>
      <c r="L676" s="13">
        <f t="shared" si="4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8">
        <f t="shared" si="42"/>
        <v>0.03</v>
      </c>
      <c r="R676" s="9">
        <f t="shared" si="43"/>
        <v>7.5</v>
      </c>
      <c r="S676" t="str">
        <f>IF(P676=technology, "technology")</f>
        <v>technology</v>
      </c>
    </row>
    <row r="677" spans="1:19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3">
        <f t="shared" si="40"/>
        <v>42005.290972222225</v>
      </c>
      <c r="K677" s="5">
        <v>1417558804</v>
      </c>
      <c r="L677" s="13">
        <f t="shared" si="4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8">
        <f t="shared" si="42"/>
        <v>14.85</v>
      </c>
      <c r="R677" s="9">
        <f t="shared" si="43"/>
        <v>34.269230769230766</v>
      </c>
      <c r="S677" t="str">
        <f>IF(P677=technology, "technology")</f>
        <v>technology</v>
      </c>
    </row>
    <row r="678" spans="1:19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3">
        <f t="shared" si="40"/>
        <v>42042.768298611118</v>
      </c>
      <c r="K678" s="5">
        <v>1420741581</v>
      </c>
      <c r="L678" s="13">
        <f t="shared" si="4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8">
        <f t="shared" si="42"/>
        <v>1.4710000000000001</v>
      </c>
      <c r="R678" s="9">
        <f t="shared" si="43"/>
        <v>61.291666666666664</v>
      </c>
      <c r="S678" t="str">
        <f>IF(P678=technology, "technology")</f>
        <v>technology</v>
      </c>
    </row>
    <row r="679" spans="1:19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3">
        <f t="shared" si="40"/>
        <v>42549.403877314813</v>
      </c>
      <c r="K679" s="5">
        <v>1463218895</v>
      </c>
      <c r="L679" s="13">
        <f t="shared" si="4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8">
        <f t="shared" si="42"/>
        <v>25.584</v>
      </c>
      <c r="R679" s="9">
        <f t="shared" si="43"/>
        <v>133.25</v>
      </c>
      <c r="S679" t="str">
        <f>IF(P679=technology, "technology")</f>
        <v>technology</v>
      </c>
    </row>
    <row r="680" spans="1:19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3">
        <f t="shared" si="40"/>
        <v>42511.376597222217</v>
      </c>
      <c r="K680" s="5">
        <v>1461229338</v>
      </c>
      <c r="L680" s="13">
        <f t="shared" si="4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8">
        <f t="shared" si="42"/>
        <v>3.8206896551724134</v>
      </c>
      <c r="R680" s="9">
        <f t="shared" si="43"/>
        <v>65.17647058823529</v>
      </c>
      <c r="S680" t="str">
        <f>IF(P680=technology, "technology")</f>
        <v>technology</v>
      </c>
    </row>
    <row r="681" spans="1:19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3">
        <f t="shared" si="40"/>
        <v>42616.695706018523</v>
      </c>
      <c r="K681" s="5">
        <v>1467736909</v>
      </c>
      <c r="L681" s="13">
        <f t="shared" si="4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8">
        <f t="shared" si="42"/>
        <v>15.485964912280703</v>
      </c>
      <c r="R681" s="9">
        <f t="shared" si="43"/>
        <v>93.90425531914893</v>
      </c>
      <c r="S681" t="str">
        <f>IF(P681=technology, "technology")</f>
        <v>technology</v>
      </c>
    </row>
    <row r="682" spans="1:19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3">
        <f t="shared" si="40"/>
        <v>41899.501516203702</v>
      </c>
      <c r="K682" s="5">
        <v>1407931331</v>
      </c>
      <c r="L682" s="13">
        <f t="shared" si="4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8">
        <f t="shared" si="42"/>
        <v>25.912000000000003</v>
      </c>
      <c r="R682" s="9">
        <f t="shared" si="43"/>
        <v>150.65116279069767</v>
      </c>
      <c r="S682" t="str">
        <f>IF(P682=technology, "technology")</f>
        <v>technology</v>
      </c>
    </row>
    <row r="683" spans="1:19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3">
        <f t="shared" si="40"/>
        <v>42669.805601851855</v>
      </c>
      <c r="K683" s="5">
        <v>1474917604</v>
      </c>
      <c r="L683" s="13">
        <f t="shared" si="4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8">
        <f t="shared" si="42"/>
        <v>0.04</v>
      </c>
      <c r="R683" s="9">
        <f t="shared" si="43"/>
        <v>1</v>
      </c>
      <c r="S683" t="str">
        <f>IF(P683=technology, "technology")</f>
        <v>technology</v>
      </c>
    </row>
    <row r="684" spans="1:19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3">
        <f t="shared" si="40"/>
        <v>42808.723634259266</v>
      </c>
      <c r="K684" s="5">
        <v>1486923722</v>
      </c>
      <c r="L684" s="13">
        <f t="shared" si="4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8">
        <f t="shared" si="42"/>
        <v>0.106</v>
      </c>
      <c r="R684" s="9">
        <f t="shared" si="43"/>
        <v>13.25</v>
      </c>
      <c r="S684" t="str">
        <f>IF(P684=technology, "technology")</f>
        <v>technology</v>
      </c>
    </row>
    <row r="685" spans="1:19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3">
        <f t="shared" si="40"/>
        <v>42674.900046296301</v>
      </c>
      <c r="K685" s="5">
        <v>1474493764</v>
      </c>
      <c r="L685" s="13">
        <f t="shared" si="4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8">
        <f t="shared" si="42"/>
        <v>0.85142857142857142</v>
      </c>
      <c r="R685" s="9">
        <f t="shared" si="43"/>
        <v>99.333333333333329</v>
      </c>
      <c r="S685" t="str">
        <f>IF(P685=technology, "technology")</f>
        <v>technology</v>
      </c>
    </row>
    <row r="686" spans="1:19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3">
        <f t="shared" si="40"/>
        <v>41845.125</v>
      </c>
      <c r="K686" s="5">
        <v>1403176891</v>
      </c>
      <c r="L686" s="13">
        <f t="shared" si="4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8">
        <f t="shared" si="42"/>
        <v>7.4837500000000006</v>
      </c>
      <c r="R686" s="9">
        <f t="shared" si="43"/>
        <v>177.39259259259259</v>
      </c>
      <c r="S686" t="str">
        <f>IF(P686=technology, "technology")</f>
        <v>technology</v>
      </c>
    </row>
    <row r="687" spans="1:19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3">
        <f t="shared" si="40"/>
        <v>42016.866574074069</v>
      </c>
      <c r="K687" s="5">
        <v>1417207672</v>
      </c>
      <c r="L687" s="13">
        <f t="shared" si="4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8">
        <f t="shared" si="42"/>
        <v>27.650000000000002</v>
      </c>
      <c r="R687" s="9">
        <f t="shared" si="43"/>
        <v>55.3</v>
      </c>
      <c r="S687" t="str">
        <f>IF(P687=technology, "technology")</f>
        <v>technology</v>
      </c>
    </row>
    <row r="688" spans="1:19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3">
        <f t="shared" si="40"/>
        <v>42219.673263888893</v>
      </c>
      <c r="K688" s="5">
        <v>1436026170</v>
      </c>
      <c r="L688" s="13">
        <f t="shared" si="4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8">
        <f t="shared" si="42"/>
        <v>0</v>
      </c>
      <c r="R688" s="9" t="e">
        <f t="shared" si="43"/>
        <v>#DIV/0!</v>
      </c>
      <c r="S688" t="str">
        <f>IF(P688=technology, "technology")</f>
        <v>technology</v>
      </c>
    </row>
    <row r="689" spans="1:19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3">
        <f t="shared" si="40"/>
        <v>42771.750613425931</v>
      </c>
      <c r="K689" s="5">
        <v>1481133653</v>
      </c>
      <c r="L689" s="13">
        <f t="shared" si="4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8">
        <f t="shared" si="42"/>
        <v>3.55</v>
      </c>
      <c r="R689" s="9">
        <f t="shared" si="43"/>
        <v>591.66666666666663</v>
      </c>
      <c r="S689" t="str">
        <f>IF(P689=technology, "technology")</f>
        <v>technology</v>
      </c>
    </row>
    <row r="690" spans="1:19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3">
        <f t="shared" si="40"/>
        <v>42292.104780092588</v>
      </c>
      <c r="K690" s="5">
        <v>1442284253</v>
      </c>
      <c r="L690" s="13">
        <f t="shared" si="4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8">
        <f t="shared" si="42"/>
        <v>72.989999999999995</v>
      </c>
      <c r="R690" s="9">
        <f t="shared" si="43"/>
        <v>405.5</v>
      </c>
      <c r="S690" t="str">
        <f>IF(P690=technology, "technology")</f>
        <v>technology</v>
      </c>
    </row>
    <row r="691" spans="1:19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3">
        <f t="shared" si="40"/>
        <v>42712.207638888889</v>
      </c>
      <c r="K691" s="5">
        <v>1478016097</v>
      </c>
      <c r="L691" s="13">
        <f t="shared" si="4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8">
        <f t="shared" si="42"/>
        <v>57.648750000000007</v>
      </c>
      <c r="R691" s="9">
        <f t="shared" si="43"/>
        <v>343.14732142857144</v>
      </c>
      <c r="S691" t="str">
        <f>IF(P691=technology, "technology")</f>
        <v>technology</v>
      </c>
    </row>
    <row r="692" spans="1:19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3">
        <f t="shared" si="40"/>
        <v>42622.25</v>
      </c>
      <c r="K692" s="5">
        <v>1469718841</v>
      </c>
      <c r="L692" s="13">
        <f t="shared" si="4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8">
        <f t="shared" si="42"/>
        <v>12.34</v>
      </c>
      <c r="R692" s="9">
        <f t="shared" si="43"/>
        <v>72.588235294117652</v>
      </c>
      <c r="S692" t="str">
        <f>IF(P692=technology, "technology")</f>
        <v>technology</v>
      </c>
    </row>
    <row r="693" spans="1:19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3">
        <f t="shared" si="40"/>
        <v>42186.028310185182</v>
      </c>
      <c r="K693" s="5">
        <v>1433292046</v>
      </c>
      <c r="L693" s="13">
        <f t="shared" si="4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8">
        <f t="shared" si="42"/>
        <v>0.52</v>
      </c>
      <c r="R693" s="9">
        <f t="shared" si="43"/>
        <v>26</v>
      </c>
      <c r="S693" t="str">
        <f>IF(P693=technology, "technology")</f>
        <v>technology</v>
      </c>
    </row>
    <row r="694" spans="1:19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3">
        <f t="shared" si="40"/>
        <v>42726.37572916667</v>
      </c>
      <c r="K694" s="5">
        <v>1479805263</v>
      </c>
      <c r="L694" s="13">
        <f t="shared" si="4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8">
        <f t="shared" si="42"/>
        <v>6.5299999999999994</v>
      </c>
      <c r="R694" s="9">
        <f t="shared" si="43"/>
        <v>6.4975124378109452</v>
      </c>
      <c r="S694" t="str">
        <f>IF(P694=technology, "technology")</f>
        <v>technology</v>
      </c>
    </row>
    <row r="695" spans="1:19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3">
        <f t="shared" si="40"/>
        <v>42124.808182870373</v>
      </c>
      <c r="K695" s="5">
        <v>1427829827</v>
      </c>
      <c r="L695" s="13">
        <f t="shared" si="4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8">
        <f t="shared" si="42"/>
        <v>35.338000000000001</v>
      </c>
      <c r="R695" s="9">
        <f t="shared" si="43"/>
        <v>119.38513513513513</v>
      </c>
      <c r="S695" t="str">
        <f>IF(P695=technology, "technology")</f>
        <v>technology</v>
      </c>
    </row>
    <row r="696" spans="1:19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3">
        <f t="shared" si="40"/>
        <v>42767.663877314815</v>
      </c>
      <c r="K696" s="5">
        <v>1483372559</v>
      </c>
      <c r="L696" s="13">
        <f t="shared" si="4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8">
        <f t="shared" si="42"/>
        <v>0.39333333333333331</v>
      </c>
      <c r="R696" s="9">
        <f t="shared" si="43"/>
        <v>84.285714285714292</v>
      </c>
      <c r="S696" t="str">
        <f>IF(P696=technology, "technology")</f>
        <v>technology</v>
      </c>
    </row>
    <row r="697" spans="1:19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3">
        <f t="shared" si="40"/>
        <v>41943.521064814813</v>
      </c>
      <c r="K697" s="5">
        <v>1412166620</v>
      </c>
      <c r="L697" s="13">
        <f t="shared" si="4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8">
        <f t="shared" si="42"/>
        <v>1.06</v>
      </c>
      <c r="R697" s="9">
        <f t="shared" si="43"/>
        <v>90.857142857142861</v>
      </c>
      <c r="S697" t="str">
        <f>IF(P697=technology, "technology")</f>
        <v>technology</v>
      </c>
    </row>
    <row r="698" spans="1:19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3">
        <f t="shared" si="40"/>
        <v>41845.927106481482</v>
      </c>
      <c r="K698" s="5">
        <v>1403734502</v>
      </c>
      <c r="L698" s="13">
        <f t="shared" si="4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8">
        <f t="shared" si="42"/>
        <v>5.7142857142857147E-4</v>
      </c>
      <c r="R698" s="9">
        <f t="shared" si="43"/>
        <v>1</v>
      </c>
      <c r="S698" t="str">
        <f>IF(P698=technology, "technology")</f>
        <v>technology</v>
      </c>
    </row>
    <row r="699" spans="1:19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3">
        <f t="shared" si="40"/>
        <v>42403.523020833338</v>
      </c>
      <c r="K699" s="5">
        <v>1453206789</v>
      </c>
      <c r="L699" s="13">
        <f t="shared" si="4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8">
        <f t="shared" si="42"/>
        <v>46.379999999999995</v>
      </c>
      <c r="R699" s="9">
        <f t="shared" si="43"/>
        <v>20.342105263157894</v>
      </c>
      <c r="S699" t="str">
        <f>IF(P699=technology, "technology")</f>
        <v>technology</v>
      </c>
    </row>
    <row r="700" spans="1:19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3">
        <f t="shared" si="40"/>
        <v>41900.083333333336</v>
      </c>
      <c r="K700" s="5">
        <v>1408141245</v>
      </c>
      <c r="L700" s="13">
        <f t="shared" si="4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8">
        <f t="shared" si="42"/>
        <v>15.39</v>
      </c>
      <c r="R700" s="9">
        <f t="shared" si="43"/>
        <v>530.68965517241384</v>
      </c>
      <c r="S700" t="str">
        <f>IF(P700=technology, "technology")</f>
        <v>technology</v>
      </c>
    </row>
    <row r="701" spans="1:19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3">
        <f t="shared" si="40"/>
        <v>41600.666666666664</v>
      </c>
      <c r="K701" s="5">
        <v>1381923548</v>
      </c>
      <c r="L701" s="13">
        <f t="shared" si="4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8">
        <f t="shared" si="42"/>
        <v>82.422107692307705</v>
      </c>
      <c r="R701" s="9">
        <f t="shared" si="43"/>
        <v>120.39184269662923</v>
      </c>
      <c r="S701" t="str">
        <f>IF(P701=technology, "technology")</f>
        <v>technology</v>
      </c>
    </row>
    <row r="702" spans="1:19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3">
        <f t="shared" si="40"/>
        <v>42745.688437500001</v>
      </c>
      <c r="K702" s="5">
        <v>1481473881</v>
      </c>
      <c r="L702" s="13">
        <f t="shared" si="4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8">
        <f t="shared" si="42"/>
        <v>2.6866666666666665</v>
      </c>
      <c r="R702" s="9">
        <f t="shared" si="43"/>
        <v>13</v>
      </c>
      <c r="S702" t="str">
        <f>IF(P702=technology, "technology")</f>
        <v>technology</v>
      </c>
    </row>
    <row r="703" spans="1:19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3">
        <f t="shared" si="40"/>
        <v>41843.662962962961</v>
      </c>
      <c r="K703" s="5">
        <v>1403538880</v>
      </c>
      <c r="L703" s="13">
        <f t="shared" si="4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8">
        <f t="shared" si="42"/>
        <v>26.6</v>
      </c>
      <c r="R703" s="9">
        <f t="shared" si="43"/>
        <v>291.33333333333331</v>
      </c>
      <c r="S703" t="str">
        <f>IF(P703=technology, "technology")</f>
        <v>technology</v>
      </c>
    </row>
    <row r="704" spans="1:19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3">
        <f t="shared" si="40"/>
        <v>42698.768368055549</v>
      </c>
      <c r="K704" s="5">
        <v>1477416387</v>
      </c>
      <c r="L704" s="13">
        <f t="shared" si="4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8">
        <f t="shared" si="42"/>
        <v>30.813400000000001</v>
      </c>
      <c r="R704" s="9">
        <f t="shared" si="43"/>
        <v>124.9191891891892</v>
      </c>
      <c r="S704" t="str">
        <f>IF(P704=technology, "technology")</f>
        <v>technology</v>
      </c>
    </row>
    <row r="705" spans="1:19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3">
        <f t="shared" si="40"/>
        <v>42766.98055555555</v>
      </c>
      <c r="K705" s="5">
        <v>1481150949</v>
      </c>
      <c r="L705" s="13">
        <f t="shared" si="4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8">
        <f t="shared" si="42"/>
        <v>5.58</v>
      </c>
      <c r="R705" s="9">
        <f t="shared" si="43"/>
        <v>119.57142857142857</v>
      </c>
      <c r="S705" t="str">
        <f>IF(P705=technology, "technology")</f>
        <v>technology</v>
      </c>
    </row>
    <row r="706" spans="1:19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3">
        <f t="shared" si="40"/>
        <v>42786.192916666667</v>
      </c>
      <c r="K706" s="5">
        <v>1482381468</v>
      </c>
      <c r="L706" s="13">
        <f t="shared" si="4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8">
        <f t="shared" si="42"/>
        <v>0.87454545454545463</v>
      </c>
      <c r="R706" s="9">
        <f t="shared" si="43"/>
        <v>120.25</v>
      </c>
      <c r="S706" t="str">
        <f>IF(P706=technology, "technology")</f>
        <v>technology</v>
      </c>
    </row>
    <row r="707" spans="1:19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3">
        <f t="shared" ref="J707:J770" si="44">(((I707/60)/60)/24)+DATE(1970,1,1)</f>
        <v>42756.491643518515</v>
      </c>
      <c r="K707" s="5">
        <v>1482407278</v>
      </c>
      <c r="L707" s="13">
        <f t="shared" ref="L707:L770" si="45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8">
        <f t="shared" ref="Q707:Q770" si="46">E707/D707*100</f>
        <v>0.97699999999999987</v>
      </c>
      <c r="R707" s="9">
        <f t="shared" ref="R707:R770" si="47">E707/N707</f>
        <v>195.4</v>
      </c>
      <c r="S707" t="str">
        <f>IF(P707=technology, "technology")</f>
        <v>technology</v>
      </c>
    </row>
    <row r="708" spans="1:19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3">
        <f t="shared" si="44"/>
        <v>42718.777083333334</v>
      </c>
      <c r="K708" s="5">
        <v>1478130783</v>
      </c>
      <c r="L708" s="13">
        <f t="shared" si="45"/>
        <v>42676.995173611111</v>
      </c>
      <c r="M708" t="b">
        <v>0</v>
      </c>
      <c r="N708">
        <v>0</v>
      </c>
      <c r="O708" t="b">
        <v>0</v>
      </c>
      <c r="P708" t="s">
        <v>8273</v>
      </c>
      <c r="Q708" s="8">
        <f t="shared" si="46"/>
        <v>0</v>
      </c>
      <c r="R708" s="9" t="e">
        <f t="shared" si="47"/>
        <v>#DIV/0!</v>
      </c>
      <c r="S708" t="str">
        <f>IF(P708=technology, "technology")</f>
        <v>technology</v>
      </c>
    </row>
    <row r="709" spans="1:19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3">
        <f t="shared" si="44"/>
        <v>42736.663506944446</v>
      </c>
      <c r="K709" s="5">
        <v>1479830127</v>
      </c>
      <c r="L709" s="13">
        <f t="shared" si="45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8">
        <f t="shared" si="46"/>
        <v>78.927352941176466</v>
      </c>
      <c r="R709" s="9">
        <f t="shared" si="47"/>
        <v>117.69868421052631</v>
      </c>
      <c r="S709" t="str">
        <f>IF(P709=technology, "technology")</f>
        <v>technology</v>
      </c>
    </row>
    <row r="710" spans="1:19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3">
        <f t="shared" si="44"/>
        <v>41895.581018518518</v>
      </c>
      <c r="K710" s="5">
        <v>1405432600</v>
      </c>
      <c r="L710" s="13">
        <f t="shared" si="45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8">
        <f t="shared" si="46"/>
        <v>22.092500000000001</v>
      </c>
      <c r="R710" s="9">
        <f t="shared" si="47"/>
        <v>23.948509485094849</v>
      </c>
      <c r="S710" t="str">
        <f>IF(P710=technology, "technology")</f>
        <v>technology</v>
      </c>
    </row>
    <row r="711" spans="1:19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3">
        <f t="shared" si="44"/>
        <v>41978.041192129633</v>
      </c>
      <c r="K711" s="5">
        <v>1415149159</v>
      </c>
      <c r="L711" s="13">
        <f t="shared" si="45"/>
        <v>41948.041192129633</v>
      </c>
      <c r="M711" t="b">
        <v>0</v>
      </c>
      <c r="N711">
        <v>2</v>
      </c>
      <c r="O711" t="b">
        <v>0</v>
      </c>
      <c r="P711" t="s">
        <v>8273</v>
      </c>
      <c r="Q711" s="8">
        <f t="shared" si="46"/>
        <v>0.40666666666666662</v>
      </c>
      <c r="R711" s="9">
        <f t="shared" si="47"/>
        <v>30.5</v>
      </c>
      <c r="S711" t="str">
        <f>IF(P711=technology, "technology")</f>
        <v>technology</v>
      </c>
    </row>
    <row r="712" spans="1:19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3">
        <f t="shared" si="44"/>
        <v>41871.030555555553</v>
      </c>
      <c r="K712" s="5">
        <v>1405640302</v>
      </c>
      <c r="L712" s="13">
        <f t="shared" si="45"/>
        <v>41837.984976851854</v>
      </c>
      <c r="M712" t="b">
        <v>0</v>
      </c>
      <c r="N712">
        <v>0</v>
      </c>
      <c r="O712" t="b">
        <v>0</v>
      </c>
      <c r="P712" t="s">
        <v>8273</v>
      </c>
      <c r="Q712" s="8">
        <f t="shared" si="46"/>
        <v>0</v>
      </c>
      <c r="R712" s="9" t="e">
        <f t="shared" si="47"/>
        <v>#DIV/0!</v>
      </c>
      <c r="S712" t="str">
        <f>IF(P712=technology, "technology")</f>
        <v>technology</v>
      </c>
    </row>
    <row r="713" spans="1:19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3">
        <f t="shared" si="44"/>
        <v>42718.500787037032</v>
      </c>
      <c r="K713" s="5">
        <v>1478257268</v>
      </c>
      <c r="L713" s="13">
        <f t="shared" si="45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8">
        <f t="shared" si="46"/>
        <v>33.790999999999997</v>
      </c>
      <c r="R713" s="9">
        <f t="shared" si="47"/>
        <v>99.973372781065095</v>
      </c>
      <c r="S713" t="str">
        <f>IF(P713=technology, "technology")</f>
        <v>technology</v>
      </c>
    </row>
    <row r="714" spans="1:19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3">
        <f t="shared" si="44"/>
        <v>42414.680925925932</v>
      </c>
      <c r="K714" s="5">
        <v>1452874832</v>
      </c>
      <c r="L714" s="13">
        <f t="shared" si="45"/>
        <v>42384.680925925932</v>
      </c>
      <c r="M714" t="b">
        <v>0</v>
      </c>
      <c r="N714">
        <v>4</v>
      </c>
      <c r="O714" t="b">
        <v>0</v>
      </c>
      <c r="P714" t="s">
        <v>8273</v>
      </c>
      <c r="Q714" s="8">
        <f t="shared" si="46"/>
        <v>0.21649484536082475</v>
      </c>
      <c r="R714" s="9">
        <f t="shared" si="47"/>
        <v>26.25</v>
      </c>
      <c r="S714" t="str">
        <f>IF(P714=technology, "technology")</f>
        <v>technology</v>
      </c>
    </row>
    <row r="715" spans="1:19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3">
        <f t="shared" si="44"/>
        <v>42526.529305555552</v>
      </c>
      <c r="K715" s="5">
        <v>1462538532</v>
      </c>
      <c r="L715" s="13">
        <f t="shared" si="45"/>
        <v>42496.529305555552</v>
      </c>
      <c r="M715" t="b">
        <v>0</v>
      </c>
      <c r="N715">
        <v>1</v>
      </c>
      <c r="O715" t="b">
        <v>0</v>
      </c>
      <c r="P715" t="s">
        <v>8273</v>
      </c>
      <c r="Q715" s="8">
        <f t="shared" si="46"/>
        <v>0.79600000000000004</v>
      </c>
      <c r="R715" s="9">
        <f t="shared" si="47"/>
        <v>199</v>
      </c>
      <c r="S715" t="str">
        <f>IF(P715=technology, "technology")</f>
        <v>technology</v>
      </c>
    </row>
    <row r="716" spans="1:19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3">
        <f t="shared" si="44"/>
        <v>42794.787986111114</v>
      </c>
      <c r="K716" s="5">
        <v>1483124082</v>
      </c>
      <c r="L716" s="13">
        <f t="shared" si="45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8">
        <f t="shared" si="46"/>
        <v>14.993333333333334</v>
      </c>
      <c r="R716" s="9">
        <f t="shared" si="47"/>
        <v>80.321428571428569</v>
      </c>
      <c r="S716" t="str">
        <f>IF(P716=technology, "technology")</f>
        <v>technology</v>
      </c>
    </row>
    <row r="717" spans="1:19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3">
        <f t="shared" si="44"/>
        <v>42313.132407407407</v>
      </c>
      <c r="K717" s="5">
        <v>1443233440</v>
      </c>
      <c r="L717" s="13">
        <f t="shared" si="45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8">
        <f t="shared" si="46"/>
        <v>5.0509090909090908</v>
      </c>
      <c r="R717" s="9">
        <f t="shared" si="47"/>
        <v>115.75</v>
      </c>
      <c r="S717" t="str">
        <f>IF(P717=technology, "technology")</f>
        <v>technology</v>
      </c>
    </row>
    <row r="718" spans="1:19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3">
        <f t="shared" si="44"/>
        <v>41974</v>
      </c>
      <c r="K718" s="5">
        <v>1414511307</v>
      </c>
      <c r="L718" s="13">
        <f t="shared" si="45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8">
        <f t="shared" si="46"/>
        <v>10.214285714285715</v>
      </c>
      <c r="R718" s="9">
        <f t="shared" si="47"/>
        <v>44.6875</v>
      </c>
      <c r="S718" t="str">
        <f>IF(P718=technology, "technology")</f>
        <v>technology</v>
      </c>
    </row>
    <row r="719" spans="1:19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3">
        <f t="shared" si="44"/>
        <v>41887.854189814818</v>
      </c>
      <c r="K719" s="5">
        <v>1407357002</v>
      </c>
      <c r="L719" s="13">
        <f t="shared" si="45"/>
        <v>41857.854189814818</v>
      </c>
      <c r="M719" t="b">
        <v>0</v>
      </c>
      <c r="N719">
        <v>4</v>
      </c>
      <c r="O719" t="b">
        <v>0</v>
      </c>
      <c r="P719" t="s">
        <v>8273</v>
      </c>
      <c r="Q719" s="8">
        <f t="shared" si="46"/>
        <v>0.30499999999999999</v>
      </c>
      <c r="R719" s="9">
        <f t="shared" si="47"/>
        <v>76.25</v>
      </c>
      <c r="S719" t="str">
        <f>IF(P719=technology, "technology")</f>
        <v>technology</v>
      </c>
    </row>
    <row r="720" spans="1:19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3">
        <f t="shared" si="44"/>
        <v>42784.249305555553</v>
      </c>
      <c r="K720" s="5">
        <v>1484684247</v>
      </c>
      <c r="L720" s="13">
        <f t="shared" si="45"/>
        <v>42752.845451388886</v>
      </c>
      <c r="M720" t="b">
        <v>0</v>
      </c>
      <c r="N720">
        <v>4</v>
      </c>
      <c r="O720" t="b">
        <v>0</v>
      </c>
      <c r="P720" t="s">
        <v>8273</v>
      </c>
      <c r="Q720" s="8">
        <f t="shared" si="46"/>
        <v>0.75</v>
      </c>
      <c r="R720" s="9">
        <f t="shared" si="47"/>
        <v>22.5</v>
      </c>
      <c r="S720" t="str">
        <f>IF(P720=technology, "technology")</f>
        <v>technology</v>
      </c>
    </row>
    <row r="721" spans="1:19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3">
        <f t="shared" si="44"/>
        <v>42423.040231481486</v>
      </c>
      <c r="K721" s="5">
        <v>1454979476</v>
      </c>
      <c r="L721" s="13">
        <f t="shared" si="45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8">
        <f t="shared" si="46"/>
        <v>1.2933333333333332</v>
      </c>
      <c r="R721" s="9">
        <f t="shared" si="47"/>
        <v>19.399999999999999</v>
      </c>
      <c r="S721" t="str">
        <f>IF(P721=technology, "technology")</f>
        <v>technology</v>
      </c>
    </row>
    <row r="722" spans="1:19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3">
        <f t="shared" si="44"/>
        <v>40937.649201388893</v>
      </c>
      <c r="K722" s="5">
        <v>1325432091</v>
      </c>
      <c r="L722" s="13">
        <f t="shared" si="45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8">
        <f t="shared" si="46"/>
        <v>143.94736842105263</v>
      </c>
      <c r="R722" s="9">
        <f t="shared" si="47"/>
        <v>66.707317073170728</v>
      </c>
      <c r="S722" t="str">
        <f>IF(P722=publishing, "publishing")</f>
        <v>publishing</v>
      </c>
    </row>
    <row r="723" spans="1:19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3">
        <f t="shared" si="44"/>
        <v>41852.571840277778</v>
      </c>
      <c r="K723" s="5">
        <v>1403012607</v>
      </c>
      <c r="L723" s="13">
        <f t="shared" si="45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8">
        <f t="shared" si="46"/>
        <v>122.10975609756099</v>
      </c>
      <c r="R723" s="9">
        <f t="shared" si="47"/>
        <v>84.142857142857139</v>
      </c>
      <c r="S723" t="str">
        <f>IF(P723=publishing, "publishing")</f>
        <v>publishing</v>
      </c>
    </row>
    <row r="724" spans="1:19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3">
        <f t="shared" si="44"/>
        <v>41007.76363425926</v>
      </c>
      <c r="K724" s="5">
        <v>1331320778</v>
      </c>
      <c r="L724" s="13">
        <f t="shared" si="45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8">
        <f t="shared" si="46"/>
        <v>132.024</v>
      </c>
      <c r="R724" s="9">
        <f t="shared" si="47"/>
        <v>215.72549019607843</v>
      </c>
      <c r="S724" t="str">
        <f>IF(P724=publishing, "publishing")</f>
        <v>publishing</v>
      </c>
    </row>
    <row r="725" spans="1:19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3">
        <f t="shared" si="44"/>
        <v>42215.165972222225</v>
      </c>
      <c r="K725" s="5">
        <v>1435606549</v>
      </c>
      <c r="L725" s="13">
        <f t="shared" si="45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8">
        <f t="shared" si="46"/>
        <v>109.38000000000001</v>
      </c>
      <c r="R725" s="9">
        <f t="shared" si="47"/>
        <v>54.69</v>
      </c>
      <c r="S725" t="str">
        <f>IF(P725=publishing, "publishing")</f>
        <v>publishing</v>
      </c>
    </row>
    <row r="726" spans="1:19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3">
        <f t="shared" si="44"/>
        <v>40724.638460648144</v>
      </c>
      <c r="K726" s="5">
        <v>1306855163</v>
      </c>
      <c r="L726" s="13">
        <f t="shared" si="45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8">
        <f t="shared" si="46"/>
        <v>105.47157142857144</v>
      </c>
      <c r="R726" s="9">
        <f t="shared" si="47"/>
        <v>51.62944055944056</v>
      </c>
      <c r="S726" t="str">
        <f>IF(P726=publishing, "publishing")</f>
        <v>publishing</v>
      </c>
    </row>
    <row r="727" spans="1:19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3">
        <f t="shared" si="44"/>
        <v>42351.626296296294</v>
      </c>
      <c r="K727" s="5">
        <v>1447426912</v>
      </c>
      <c r="L727" s="13">
        <f t="shared" si="45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8">
        <f t="shared" si="46"/>
        <v>100.35000000000001</v>
      </c>
      <c r="R727" s="9">
        <f t="shared" si="47"/>
        <v>143.35714285714286</v>
      </c>
      <c r="S727" t="str">
        <f>IF(P727=publishing, "publishing")</f>
        <v>publishing</v>
      </c>
    </row>
    <row r="728" spans="1:19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3">
        <f t="shared" si="44"/>
        <v>41376.042673611111</v>
      </c>
      <c r="K728" s="5">
        <v>1363136487</v>
      </c>
      <c r="L728" s="13">
        <f t="shared" si="45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8">
        <f t="shared" si="46"/>
        <v>101.4</v>
      </c>
      <c r="R728" s="9">
        <f t="shared" si="47"/>
        <v>72.428571428571431</v>
      </c>
      <c r="S728" t="str">
        <f>IF(P728=publishing, "publishing")</f>
        <v>publishing</v>
      </c>
    </row>
    <row r="729" spans="1:19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3">
        <f t="shared" si="44"/>
        <v>41288.888888888891</v>
      </c>
      <c r="K729" s="5">
        <v>1354580949</v>
      </c>
      <c r="L729" s="13">
        <f t="shared" si="45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8">
        <f t="shared" si="46"/>
        <v>155.51428571428571</v>
      </c>
      <c r="R729" s="9">
        <f t="shared" si="47"/>
        <v>36.530201342281877</v>
      </c>
      <c r="S729" t="str">
        <f>IF(P729=publishing, "publishing")</f>
        <v>publishing</v>
      </c>
    </row>
    <row r="730" spans="1:19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3">
        <f t="shared" si="44"/>
        <v>40776.837465277778</v>
      </c>
      <c r="K730" s="5">
        <v>1310069157</v>
      </c>
      <c r="L730" s="13">
        <f t="shared" si="45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8">
        <f t="shared" si="46"/>
        <v>105.566</v>
      </c>
      <c r="R730" s="9">
        <f t="shared" si="47"/>
        <v>60.903461538461535</v>
      </c>
      <c r="S730" t="str">
        <f>IF(P730=publishing, "publishing")</f>
        <v>publishing</v>
      </c>
    </row>
    <row r="731" spans="1:19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3">
        <f t="shared" si="44"/>
        <v>41171.185891203706</v>
      </c>
      <c r="K731" s="5">
        <v>1342844861</v>
      </c>
      <c r="L731" s="13">
        <f t="shared" si="45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8">
        <f t="shared" si="46"/>
        <v>130.65</v>
      </c>
      <c r="R731" s="9">
        <f t="shared" si="47"/>
        <v>43.55</v>
      </c>
      <c r="S731" t="str">
        <f>IF(P731=publishing, "publishing")</f>
        <v>publishing</v>
      </c>
    </row>
    <row r="732" spans="1:19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3">
        <f t="shared" si="44"/>
        <v>40884.745266203703</v>
      </c>
      <c r="K732" s="5">
        <v>1320688391</v>
      </c>
      <c r="L732" s="13">
        <f t="shared" si="45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8">
        <f t="shared" si="46"/>
        <v>132.19</v>
      </c>
      <c r="R732" s="9">
        <f t="shared" si="47"/>
        <v>99.766037735849054</v>
      </c>
      <c r="S732" t="str">
        <f>IF(P732=publishing, "publishing")</f>
        <v>publishing</v>
      </c>
    </row>
    <row r="733" spans="1:19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3">
        <f t="shared" si="44"/>
        <v>40930.25</v>
      </c>
      <c r="K733" s="5">
        <v>1322852747</v>
      </c>
      <c r="L733" s="13">
        <f t="shared" si="45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8">
        <f t="shared" si="46"/>
        <v>126</v>
      </c>
      <c r="R733" s="9">
        <f t="shared" si="47"/>
        <v>88.732394366197184</v>
      </c>
      <c r="S733" t="str">
        <f>IF(P733=publishing, "publishing")</f>
        <v>publishing</v>
      </c>
    </row>
    <row r="734" spans="1:19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3">
        <f t="shared" si="44"/>
        <v>41546.424317129626</v>
      </c>
      <c r="K734" s="5">
        <v>1375265461</v>
      </c>
      <c r="L734" s="13">
        <f t="shared" si="45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8">
        <f t="shared" si="46"/>
        <v>160</v>
      </c>
      <c r="R734" s="9">
        <f t="shared" si="47"/>
        <v>4.9230769230769234</v>
      </c>
      <c r="S734" t="str">
        <f>IF(P734=publishing, "publishing")</f>
        <v>publishing</v>
      </c>
    </row>
    <row r="735" spans="1:19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3">
        <f t="shared" si="44"/>
        <v>41628.420046296298</v>
      </c>
      <c r="K735" s="5">
        <v>1384941892</v>
      </c>
      <c r="L735" s="13">
        <f t="shared" si="45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8">
        <f t="shared" si="46"/>
        <v>120.48</v>
      </c>
      <c r="R735" s="9">
        <f t="shared" si="47"/>
        <v>17.822485207100591</v>
      </c>
      <c r="S735" t="str">
        <f>IF(P735=publishing, "publishing")</f>
        <v>publishing</v>
      </c>
    </row>
    <row r="736" spans="1:19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3">
        <f t="shared" si="44"/>
        <v>42133.208333333328</v>
      </c>
      <c r="K736" s="5">
        <v>1428465420</v>
      </c>
      <c r="L736" s="13">
        <f t="shared" si="45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8">
        <f t="shared" si="46"/>
        <v>125.52941176470588</v>
      </c>
      <c r="R736" s="9">
        <f t="shared" si="47"/>
        <v>187.19298245614036</v>
      </c>
      <c r="S736" t="str">
        <f>IF(P736=publishing, "publishing")</f>
        <v>publishing</v>
      </c>
    </row>
    <row r="737" spans="1:19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3">
        <f t="shared" si="44"/>
        <v>41977.027083333334</v>
      </c>
      <c r="K737" s="5">
        <v>1414975346</v>
      </c>
      <c r="L737" s="13">
        <f t="shared" si="45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8">
        <f t="shared" si="46"/>
        <v>114.40638297872341</v>
      </c>
      <c r="R737" s="9">
        <f t="shared" si="47"/>
        <v>234.80786026200875</v>
      </c>
      <c r="S737" t="str">
        <f>IF(P737=publishing, "publishing")</f>
        <v>publishing</v>
      </c>
    </row>
    <row r="738" spans="1:19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3">
        <f t="shared" si="44"/>
        <v>41599.207638888889</v>
      </c>
      <c r="K738" s="5">
        <v>1383327440</v>
      </c>
      <c r="L738" s="13">
        <f t="shared" si="45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8">
        <f t="shared" si="46"/>
        <v>315.13888888888891</v>
      </c>
      <c r="R738" s="9">
        <f t="shared" si="47"/>
        <v>105.04629629629629</v>
      </c>
      <c r="S738" t="str">
        <f>IF(P738=publishing, "publishing")</f>
        <v>publishing</v>
      </c>
    </row>
    <row r="739" spans="1:19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3">
        <f t="shared" si="44"/>
        <v>41684.833333333336</v>
      </c>
      <c r="K739" s="5">
        <v>1390890987</v>
      </c>
      <c r="L739" s="13">
        <f t="shared" si="45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8">
        <f t="shared" si="46"/>
        <v>122.39999999999999</v>
      </c>
      <c r="R739" s="9">
        <f t="shared" si="47"/>
        <v>56.666666666666664</v>
      </c>
      <c r="S739" t="str">
        <f>IF(P739=publishing, "publishing")</f>
        <v>publishing</v>
      </c>
    </row>
    <row r="740" spans="1:19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3">
        <f t="shared" si="44"/>
        <v>41974.207638888889</v>
      </c>
      <c r="K740" s="5">
        <v>1414765794</v>
      </c>
      <c r="L740" s="13">
        <f t="shared" si="45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8">
        <f t="shared" si="46"/>
        <v>106.73333333333332</v>
      </c>
      <c r="R740" s="9">
        <f t="shared" si="47"/>
        <v>39.048780487804876</v>
      </c>
      <c r="S740" t="str">
        <f>IF(P740=publishing, "publishing")</f>
        <v>publishing</v>
      </c>
    </row>
    <row r="741" spans="1:19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3">
        <f t="shared" si="44"/>
        <v>41862.502650462964</v>
      </c>
      <c r="K741" s="5">
        <v>1404907429</v>
      </c>
      <c r="L741" s="13">
        <f t="shared" si="45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8">
        <f t="shared" si="46"/>
        <v>158.33333333333331</v>
      </c>
      <c r="R741" s="9">
        <f t="shared" si="47"/>
        <v>68.345323741007192</v>
      </c>
      <c r="S741" t="str">
        <f>IF(P741=publishing, "publishing")</f>
        <v>publishing</v>
      </c>
    </row>
    <row r="742" spans="1:19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3">
        <f t="shared" si="44"/>
        <v>42176.146782407406</v>
      </c>
      <c r="K742" s="5">
        <v>1433647882</v>
      </c>
      <c r="L742" s="13">
        <f t="shared" si="45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8">
        <f t="shared" si="46"/>
        <v>107.4</v>
      </c>
      <c r="R742" s="9">
        <f t="shared" si="47"/>
        <v>169.57894736842104</v>
      </c>
      <c r="S742" t="str">
        <f>IF(P742=publishing, "publishing")</f>
        <v>publishing</v>
      </c>
    </row>
    <row r="743" spans="1:19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3">
        <f t="shared" si="44"/>
        <v>41436.648217592592</v>
      </c>
      <c r="K743" s="5">
        <v>1367940806</v>
      </c>
      <c r="L743" s="13">
        <f t="shared" si="45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8">
        <f t="shared" si="46"/>
        <v>102.25999999999999</v>
      </c>
      <c r="R743" s="9">
        <f t="shared" si="47"/>
        <v>141.42340425531913</v>
      </c>
      <c r="S743" t="str">
        <f>IF(P743=publishing, "publishing")</f>
        <v>publishing</v>
      </c>
    </row>
    <row r="744" spans="1:19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3">
        <f t="shared" si="44"/>
        <v>41719.876296296294</v>
      </c>
      <c r="K744" s="5">
        <v>1392847312</v>
      </c>
      <c r="L744" s="13">
        <f t="shared" si="45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8">
        <f t="shared" si="46"/>
        <v>110.71428571428572</v>
      </c>
      <c r="R744" s="9">
        <f t="shared" si="47"/>
        <v>67.391304347826093</v>
      </c>
      <c r="S744" t="str">
        <f>IF(P744=publishing, "publishing")</f>
        <v>publishing</v>
      </c>
    </row>
    <row r="745" spans="1:19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3">
        <f t="shared" si="44"/>
        <v>41015.875</v>
      </c>
      <c r="K745" s="5">
        <v>1332435685</v>
      </c>
      <c r="L745" s="13">
        <f t="shared" si="45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8">
        <f t="shared" si="46"/>
        <v>148</v>
      </c>
      <c r="R745" s="9">
        <f t="shared" si="47"/>
        <v>54.266666666666666</v>
      </c>
      <c r="S745" t="str">
        <f>IF(P745=publishing, "publishing")</f>
        <v>publishing</v>
      </c>
    </row>
    <row r="746" spans="1:19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3">
        <f t="shared" si="44"/>
        <v>41256.95721064815</v>
      </c>
      <c r="K746" s="5">
        <v>1352847503</v>
      </c>
      <c r="L746" s="13">
        <f t="shared" si="45"/>
        <v>41226.95721064815</v>
      </c>
      <c r="M746" t="b">
        <v>0</v>
      </c>
      <c r="N746">
        <v>62</v>
      </c>
      <c r="O746" t="b">
        <v>1</v>
      </c>
      <c r="P746" t="s">
        <v>8274</v>
      </c>
      <c r="Q746" s="8">
        <f t="shared" si="46"/>
        <v>102.32000000000001</v>
      </c>
      <c r="R746" s="9">
        <f t="shared" si="47"/>
        <v>82.516129032258064</v>
      </c>
      <c r="S746" t="str">
        <f>IF(P746=publishing, "publishing")</f>
        <v>publishing</v>
      </c>
    </row>
    <row r="747" spans="1:19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3">
        <f t="shared" si="44"/>
        <v>41397.572280092594</v>
      </c>
      <c r="K747" s="5">
        <v>1364996645</v>
      </c>
      <c r="L747" s="13">
        <f t="shared" si="45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8">
        <f t="shared" si="46"/>
        <v>179.09909909909908</v>
      </c>
      <c r="R747" s="9">
        <f t="shared" si="47"/>
        <v>53.729729729729726</v>
      </c>
      <c r="S747" t="str">
        <f>IF(P747=publishing, "publishing")</f>
        <v>publishing</v>
      </c>
    </row>
    <row r="748" spans="1:19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3">
        <f t="shared" si="44"/>
        <v>41175.165972222225</v>
      </c>
      <c r="K748" s="5">
        <v>1346806909</v>
      </c>
      <c r="L748" s="13">
        <f t="shared" si="45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8">
        <f t="shared" si="46"/>
        <v>111.08135252761969</v>
      </c>
      <c r="R748" s="9">
        <f t="shared" si="47"/>
        <v>34.206185567010309</v>
      </c>
      <c r="S748" t="str">
        <f>IF(P748=publishing, "publishing")</f>
        <v>publishing</v>
      </c>
    </row>
    <row r="749" spans="1:19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3">
        <f t="shared" si="44"/>
        <v>42019.454166666663</v>
      </c>
      <c r="K749" s="5">
        <v>1418649019</v>
      </c>
      <c r="L749" s="13">
        <f t="shared" si="45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8">
        <f t="shared" si="46"/>
        <v>100.04285714285714</v>
      </c>
      <c r="R749" s="9">
        <f t="shared" si="47"/>
        <v>127.32727272727273</v>
      </c>
      <c r="S749" t="str">
        <f>IF(P749=publishing, "publishing")</f>
        <v>publishing</v>
      </c>
    </row>
    <row r="750" spans="1:19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3">
        <f t="shared" si="44"/>
        <v>41861.846828703703</v>
      </c>
      <c r="K750" s="5">
        <v>1405109966</v>
      </c>
      <c r="L750" s="13">
        <f t="shared" si="45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8">
        <f t="shared" si="46"/>
        <v>100.25</v>
      </c>
      <c r="R750" s="9">
        <f t="shared" si="47"/>
        <v>45.56818181818182</v>
      </c>
      <c r="S750" t="str">
        <f>IF(P750=publishing, "publishing")</f>
        <v>publishing</v>
      </c>
    </row>
    <row r="751" spans="1:19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3">
        <f t="shared" si="44"/>
        <v>42763.94131944445</v>
      </c>
      <c r="K751" s="5">
        <v>1483050930</v>
      </c>
      <c r="L751" s="13">
        <f t="shared" si="45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8">
        <f t="shared" si="46"/>
        <v>105.56</v>
      </c>
      <c r="R751" s="9">
        <f t="shared" si="47"/>
        <v>95.963636363636368</v>
      </c>
      <c r="S751" t="str">
        <f>IF(P751=publishing, "publishing")</f>
        <v>publishing</v>
      </c>
    </row>
    <row r="752" spans="1:19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3">
        <f t="shared" si="44"/>
        <v>41329.878148148149</v>
      </c>
      <c r="K752" s="5">
        <v>1359147872</v>
      </c>
      <c r="L752" s="13">
        <f t="shared" si="45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8">
        <f t="shared" si="46"/>
        <v>102.58775877587757</v>
      </c>
      <c r="R752" s="9">
        <f t="shared" si="47"/>
        <v>77.271186440677965</v>
      </c>
      <c r="S752" t="str">
        <f>IF(P752=publishing, "publishing")</f>
        <v>publishing</v>
      </c>
    </row>
    <row r="753" spans="1:19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3">
        <f t="shared" si="44"/>
        <v>40759.630497685182</v>
      </c>
      <c r="K753" s="5">
        <v>1308496075</v>
      </c>
      <c r="L753" s="13">
        <f t="shared" si="45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8">
        <f t="shared" si="46"/>
        <v>118.5</v>
      </c>
      <c r="R753" s="9">
        <f t="shared" si="47"/>
        <v>57.338709677419352</v>
      </c>
      <c r="S753" t="str">
        <f>IF(P753=publishing, "publishing")</f>
        <v>publishing</v>
      </c>
    </row>
    <row r="754" spans="1:19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3">
        <f t="shared" si="44"/>
        <v>42659.458333333328</v>
      </c>
      <c r="K754" s="5">
        <v>1474884417</v>
      </c>
      <c r="L754" s="13">
        <f t="shared" si="45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8">
        <f t="shared" si="46"/>
        <v>111.7</v>
      </c>
      <c r="R754" s="9">
        <f t="shared" si="47"/>
        <v>53.19047619047619</v>
      </c>
      <c r="S754" t="str">
        <f>IF(P754=publishing, "publishing")</f>
        <v>publishing</v>
      </c>
    </row>
    <row r="755" spans="1:19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3">
        <f t="shared" si="44"/>
        <v>42049.590173611112</v>
      </c>
      <c r="K755" s="5">
        <v>1421330991</v>
      </c>
      <c r="L755" s="13">
        <f t="shared" si="45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8">
        <f t="shared" si="46"/>
        <v>128</v>
      </c>
      <c r="R755" s="9">
        <f t="shared" si="47"/>
        <v>492.30769230769232</v>
      </c>
      <c r="S755" t="str">
        <f>IF(P755=publishing, "publishing")</f>
        <v>publishing</v>
      </c>
    </row>
    <row r="756" spans="1:19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3">
        <f t="shared" si="44"/>
        <v>41279.749085648145</v>
      </c>
      <c r="K756" s="5">
        <v>1354816721</v>
      </c>
      <c r="L756" s="13">
        <f t="shared" si="45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8">
        <f t="shared" si="46"/>
        <v>103.75000000000001</v>
      </c>
      <c r="R756" s="9">
        <f t="shared" si="47"/>
        <v>42.346938775510203</v>
      </c>
      <c r="S756" t="str">
        <f>IF(P756=publishing, "publishing")</f>
        <v>publishing</v>
      </c>
    </row>
    <row r="757" spans="1:19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3">
        <f t="shared" si="44"/>
        <v>41414.02847222222</v>
      </c>
      <c r="K757" s="5">
        <v>1366381877</v>
      </c>
      <c r="L757" s="13">
        <f t="shared" si="45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8">
        <f t="shared" si="46"/>
        <v>101.9076</v>
      </c>
      <c r="R757" s="9">
        <f t="shared" si="47"/>
        <v>37.466029411764708</v>
      </c>
      <c r="S757" t="str">
        <f>IF(P757=publishing, "publishing")</f>
        <v>publishing</v>
      </c>
    </row>
    <row r="758" spans="1:19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3">
        <f t="shared" si="44"/>
        <v>40651.725219907406</v>
      </c>
      <c r="K758" s="5">
        <v>1297880659</v>
      </c>
      <c r="L758" s="13">
        <f t="shared" si="45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8">
        <f t="shared" si="46"/>
        <v>117.71428571428571</v>
      </c>
      <c r="R758" s="9">
        <f t="shared" si="47"/>
        <v>37.454545454545453</v>
      </c>
      <c r="S758" t="str">
        <f>IF(P758=publishing, "publishing")</f>
        <v>publishing</v>
      </c>
    </row>
    <row r="759" spans="1:19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3">
        <f t="shared" si="44"/>
        <v>41249.054560185185</v>
      </c>
      <c r="K759" s="5">
        <v>1353547114</v>
      </c>
      <c r="L759" s="13">
        <f t="shared" si="45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8">
        <f t="shared" si="46"/>
        <v>238</v>
      </c>
      <c r="R759" s="9">
        <f t="shared" si="47"/>
        <v>33.055555555555557</v>
      </c>
      <c r="S759" t="str">
        <f>IF(P759=publishing, "publishing")</f>
        <v>publishing</v>
      </c>
    </row>
    <row r="760" spans="1:19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3">
        <f t="shared" si="44"/>
        <v>40459.836435185185</v>
      </c>
      <c r="K760" s="5">
        <v>1283976268</v>
      </c>
      <c r="L760" s="13">
        <f t="shared" si="45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8">
        <f t="shared" si="46"/>
        <v>102</v>
      </c>
      <c r="R760" s="9">
        <f t="shared" si="47"/>
        <v>134.21052631578948</v>
      </c>
      <c r="S760" t="str">
        <f>IF(P760=publishing, "publishing")</f>
        <v>publishing</v>
      </c>
    </row>
    <row r="761" spans="1:19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3">
        <f t="shared" si="44"/>
        <v>41829.330312500002</v>
      </c>
      <c r="K761" s="5">
        <v>1401436539</v>
      </c>
      <c r="L761" s="13">
        <f t="shared" si="45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8">
        <f t="shared" si="46"/>
        <v>101.92000000000002</v>
      </c>
      <c r="R761" s="9">
        <f t="shared" si="47"/>
        <v>51.474747474747474</v>
      </c>
      <c r="S761" t="str">
        <f>IF(P761=publishing, "publishing")</f>
        <v>publishing</v>
      </c>
    </row>
    <row r="762" spans="1:19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3">
        <f t="shared" si="44"/>
        <v>42700.805706018517</v>
      </c>
      <c r="K762" s="5">
        <v>1477592413</v>
      </c>
      <c r="L762" s="13">
        <f t="shared" si="45"/>
        <v>42670.764039351852</v>
      </c>
      <c r="M762" t="b">
        <v>0</v>
      </c>
      <c r="N762">
        <v>0</v>
      </c>
      <c r="O762" t="b">
        <v>0</v>
      </c>
      <c r="P762" t="s">
        <v>8275</v>
      </c>
      <c r="Q762" s="8">
        <f t="shared" si="46"/>
        <v>0</v>
      </c>
      <c r="R762" s="9" t="e">
        <f t="shared" si="47"/>
        <v>#DIV/0!</v>
      </c>
      <c r="S762" t="str">
        <f>IF(P762=publishing, "publishing")</f>
        <v>publishing</v>
      </c>
    </row>
    <row r="763" spans="1:19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3">
        <f t="shared" si="44"/>
        <v>41672.751458333332</v>
      </c>
      <c r="K763" s="5">
        <v>1388772126</v>
      </c>
      <c r="L763" s="13">
        <f t="shared" si="45"/>
        <v>41642.751458333332</v>
      </c>
      <c r="M763" t="b">
        <v>0</v>
      </c>
      <c r="N763">
        <v>6</v>
      </c>
      <c r="O763" t="b">
        <v>0</v>
      </c>
      <c r="P763" t="s">
        <v>8275</v>
      </c>
      <c r="Q763" s="8">
        <f t="shared" si="46"/>
        <v>4.7</v>
      </c>
      <c r="R763" s="9">
        <f t="shared" si="47"/>
        <v>39.166666666666664</v>
      </c>
      <c r="S763" t="str">
        <f>IF(P763=publishing, "publishing")</f>
        <v>publishing</v>
      </c>
    </row>
    <row r="764" spans="1:19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3">
        <f t="shared" si="44"/>
        <v>42708.25</v>
      </c>
      <c r="K764" s="5">
        <v>1479328570</v>
      </c>
      <c r="L764" s="13">
        <f t="shared" si="45"/>
        <v>42690.858449074076</v>
      </c>
      <c r="M764" t="b">
        <v>0</v>
      </c>
      <c r="N764">
        <v>0</v>
      </c>
      <c r="O764" t="b">
        <v>0</v>
      </c>
      <c r="P764" t="s">
        <v>8275</v>
      </c>
      <c r="Q764" s="8">
        <f t="shared" si="46"/>
        <v>0</v>
      </c>
      <c r="R764" s="9" t="e">
        <f t="shared" si="47"/>
        <v>#DIV/0!</v>
      </c>
      <c r="S764" t="str">
        <f>IF(P764=publishing, "publishing")</f>
        <v>publishing</v>
      </c>
    </row>
    <row r="765" spans="1:19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3">
        <f t="shared" si="44"/>
        <v>41501.446851851848</v>
      </c>
      <c r="K765" s="5">
        <v>1373971408</v>
      </c>
      <c r="L765" s="13">
        <f t="shared" si="45"/>
        <v>41471.446851851848</v>
      </c>
      <c r="M765" t="b">
        <v>0</v>
      </c>
      <c r="N765">
        <v>1</v>
      </c>
      <c r="O765" t="b">
        <v>0</v>
      </c>
      <c r="P765" t="s">
        <v>8275</v>
      </c>
      <c r="Q765" s="8">
        <f t="shared" si="46"/>
        <v>0.11655011655011654</v>
      </c>
      <c r="R765" s="9">
        <f t="shared" si="47"/>
        <v>5</v>
      </c>
      <c r="S765" t="str">
        <f>IF(P765=publishing, "publishing")</f>
        <v>publishing</v>
      </c>
    </row>
    <row r="766" spans="1:19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3">
        <f t="shared" si="44"/>
        <v>42257.173159722224</v>
      </c>
      <c r="K766" s="5">
        <v>1439266161</v>
      </c>
      <c r="L766" s="13">
        <f t="shared" si="45"/>
        <v>42227.173159722224</v>
      </c>
      <c r="M766" t="b">
        <v>0</v>
      </c>
      <c r="N766">
        <v>0</v>
      </c>
      <c r="O766" t="b">
        <v>0</v>
      </c>
      <c r="P766" t="s">
        <v>8275</v>
      </c>
      <c r="Q766" s="8">
        <f t="shared" si="46"/>
        <v>0</v>
      </c>
      <c r="R766" s="9" t="e">
        <f t="shared" si="47"/>
        <v>#DIV/0!</v>
      </c>
      <c r="S766" t="str">
        <f>IF(P766=publishing, "publishing")</f>
        <v>publishing</v>
      </c>
    </row>
    <row r="767" spans="1:19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3">
        <f t="shared" si="44"/>
        <v>41931.542638888888</v>
      </c>
      <c r="K767" s="5">
        <v>1411131684</v>
      </c>
      <c r="L767" s="13">
        <f t="shared" si="45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8">
        <f t="shared" si="46"/>
        <v>36.014285714285712</v>
      </c>
      <c r="R767" s="9">
        <f t="shared" si="47"/>
        <v>57.295454545454547</v>
      </c>
      <c r="S767" t="str">
        <f>IF(P767=publishing, "publishing")</f>
        <v>publishing</v>
      </c>
    </row>
    <row r="768" spans="1:19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3">
        <f t="shared" si="44"/>
        <v>42051.783368055556</v>
      </c>
      <c r="K768" s="5">
        <v>1421520483</v>
      </c>
      <c r="L768" s="13">
        <f t="shared" si="45"/>
        <v>42021.783368055556</v>
      </c>
      <c r="M768" t="b">
        <v>0</v>
      </c>
      <c r="N768">
        <v>0</v>
      </c>
      <c r="O768" t="b">
        <v>0</v>
      </c>
      <c r="P768" t="s">
        <v>8275</v>
      </c>
      <c r="Q768" s="8">
        <f t="shared" si="46"/>
        <v>0</v>
      </c>
      <c r="R768" s="9" t="e">
        <f t="shared" si="47"/>
        <v>#DIV/0!</v>
      </c>
      <c r="S768" t="str">
        <f>IF(P768=publishing, "publishing")</f>
        <v>publishing</v>
      </c>
    </row>
    <row r="769" spans="1:19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3">
        <f t="shared" si="44"/>
        <v>42145.143634259264</v>
      </c>
      <c r="K769" s="5">
        <v>1429586810</v>
      </c>
      <c r="L769" s="13">
        <f t="shared" si="45"/>
        <v>42115.143634259264</v>
      </c>
      <c r="M769" t="b">
        <v>0</v>
      </c>
      <c r="N769">
        <v>3</v>
      </c>
      <c r="O769" t="b">
        <v>0</v>
      </c>
      <c r="P769" t="s">
        <v>8275</v>
      </c>
      <c r="Q769" s="8">
        <f t="shared" si="46"/>
        <v>3.54</v>
      </c>
      <c r="R769" s="9">
        <f t="shared" si="47"/>
        <v>59</v>
      </c>
      <c r="S769" t="str">
        <f>IF(P769=publishing, "publishing")</f>
        <v>publishing</v>
      </c>
    </row>
    <row r="770" spans="1:19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3">
        <f t="shared" si="44"/>
        <v>41624.207060185188</v>
      </c>
      <c r="K770" s="5">
        <v>1384577890</v>
      </c>
      <c r="L770" s="13">
        <f t="shared" si="45"/>
        <v>41594.207060185188</v>
      </c>
      <c r="M770" t="b">
        <v>0</v>
      </c>
      <c r="N770">
        <v>0</v>
      </c>
      <c r="O770" t="b">
        <v>0</v>
      </c>
      <c r="P770" t="s">
        <v>8275</v>
      </c>
      <c r="Q770" s="8">
        <f t="shared" si="46"/>
        <v>0</v>
      </c>
      <c r="R770" s="9" t="e">
        <f t="shared" si="47"/>
        <v>#DIV/0!</v>
      </c>
      <c r="S770" t="str">
        <f>IF(P770=publishing, "publishing")</f>
        <v>publishing</v>
      </c>
    </row>
    <row r="771" spans="1:19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3">
        <f t="shared" ref="J771:J834" si="48">(((I771/60)/60)/24)+DATE(1970,1,1)</f>
        <v>41634.996458333335</v>
      </c>
      <c r="K771" s="5">
        <v>1385510094</v>
      </c>
      <c r="L771" s="13">
        <f t="shared" ref="L771:L834" si="49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8">
        <f t="shared" ref="Q771:Q834" si="50">E771/D771*100</f>
        <v>41.4</v>
      </c>
      <c r="R771" s="9">
        <f t="shared" ref="R771:R834" si="51">E771/N771</f>
        <v>31.846153846153847</v>
      </c>
      <c r="S771" t="str">
        <f>IF(P771=publishing, "publishing")</f>
        <v>publishing</v>
      </c>
    </row>
    <row r="772" spans="1:19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3">
        <f t="shared" si="48"/>
        <v>41329.999641203707</v>
      </c>
      <c r="K772" s="5">
        <v>1358294369</v>
      </c>
      <c r="L772" s="13">
        <f t="shared" si="49"/>
        <v>41289.999641203707</v>
      </c>
      <c r="M772" t="b">
        <v>0</v>
      </c>
      <c r="N772">
        <v>0</v>
      </c>
      <c r="O772" t="b">
        <v>0</v>
      </c>
      <c r="P772" t="s">
        <v>8275</v>
      </c>
      <c r="Q772" s="8">
        <f t="shared" si="50"/>
        <v>0</v>
      </c>
      <c r="R772" s="9" t="e">
        <f t="shared" si="51"/>
        <v>#DIV/0!</v>
      </c>
      <c r="S772" t="str">
        <f>IF(P772=publishing, "publishing")</f>
        <v>publishing</v>
      </c>
    </row>
    <row r="773" spans="1:19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3">
        <f t="shared" si="48"/>
        <v>42399.824097222227</v>
      </c>
      <c r="K773" s="5">
        <v>1449863202</v>
      </c>
      <c r="L773" s="13">
        <f t="shared" si="49"/>
        <v>42349.824097222227</v>
      </c>
      <c r="M773" t="b">
        <v>0</v>
      </c>
      <c r="N773">
        <v>1</v>
      </c>
      <c r="O773" t="b">
        <v>0</v>
      </c>
      <c r="P773" t="s">
        <v>8275</v>
      </c>
      <c r="Q773" s="8">
        <f t="shared" si="50"/>
        <v>2.6315789473684209E-2</v>
      </c>
      <c r="R773" s="9">
        <f t="shared" si="51"/>
        <v>10</v>
      </c>
      <c r="S773" t="str">
        <f>IF(P773=publishing, "publishing")</f>
        <v>publishing</v>
      </c>
    </row>
    <row r="774" spans="1:19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3">
        <f t="shared" si="48"/>
        <v>40118.165972222225</v>
      </c>
      <c r="K774" s="5">
        <v>1252718519</v>
      </c>
      <c r="L774" s="13">
        <f t="shared" si="49"/>
        <v>40068.056932870371</v>
      </c>
      <c r="M774" t="b">
        <v>0</v>
      </c>
      <c r="N774">
        <v>1</v>
      </c>
      <c r="O774" t="b">
        <v>0</v>
      </c>
      <c r="P774" t="s">
        <v>8275</v>
      </c>
      <c r="Q774" s="8">
        <f t="shared" si="50"/>
        <v>3.3333333333333335</v>
      </c>
      <c r="R774" s="9">
        <f t="shared" si="51"/>
        <v>50</v>
      </c>
      <c r="S774" t="str">
        <f>IF(P774=publishing, "publishing")</f>
        <v>publishing</v>
      </c>
    </row>
    <row r="775" spans="1:19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3">
        <f t="shared" si="48"/>
        <v>42134.959027777775</v>
      </c>
      <c r="K775" s="5">
        <v>1428341985</v>
      </c>
      <c r="L775" s="13">
        <f t="shared" si="49"/>
        <v>42100.735937499994</v>
      </c>
      <c r="M775" t="b">
        <v>0</v>
      </c>
      <c r="N775">
        <v>2</v>
      </c>
      <c r="O775" t="b">
        <v>0</v>
      </c>
      <c r="P775" t="s">
        <v>8275</v>
      </c>
      <c r="Q775" s="8">
        <f t="shared" si="50"/>
        <v>0.85129023676509719</v>
      </c>
      <c r="R775" s="9">
        <f t="shared" si="51"/>
        <v>16</v>
      </c>
      <c r="S775" t="str">
        <f>IF(P775=publishing, "publishing")</f>
        <v>publishing</v>
      </c>
    </row>
    <row r="776" spans="1:19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3">
        <f t="shared" si="48"/>
        <v>41693.780300925922</v>
      </c>
      <c r="K776" s="5">
        <v>1390589018</v>
      </c>
      <c r="L776" s="13">
        <f t="shared" si="49"/>
        <v>41663.780300925922</v>
      </c>
      <c r="M776" t="b">
        <v>0</v>
      </c>
      <c r="N776">
        <v>9</v>
      </c>
      <c r="O776" t="b">
        <v>0</v>
      </c>
      <c r="P776" t="s">
        <v>8275</v>
      </c>
      <c r="Q776" s="8">
        <f t="shared" si="50"/>
        <v>70.199999999999989</v>
      </c>
      <c r="R776" s="9">
        <f t="shared" si="51"/>
        <v>39</v>
      </c>
      <c r="S776" t="str">
        <f>IF(P776=publishing, "publishing")</f>
        <v>publishing</v>
      </c>
    </row>
    <row r="777" spans="1:19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3">
        <f t="shared" si="48"/>
        <v>40893.060127314813</v>
      </c>
      <c r="K777" s="5">
        <v>1321406795</v>
      </c>
      <c r="L777" s="13">
        <f t="shared" si="49"/>
        <v>40863.060127314813</v>
      </c>
      <c r="M777" t="b">
        <v>0</v>
      </c>
      <c r="N777">
        <v>5</v>
      </c>
      <c r="O777" t="b">
        <v>0</v>
      </c>
      <c r="P777" t="s">
        <v>8275</v>
      </c>
      <c r="Q777" s="8">
        <f t="shared" si="50"/>
        <v>1.7000000000000002</v>
      </c>
      <c r="R777" s="9">
        <f t="shared" si="51"/>
        <v>34</v>
      </c>
      <c r="S777" t="str">
        <f>IF(P777=publishing, "publishing")</f>
        <v>publishing</v>
      </c>
    </row>
    <row r="778" spans="1:19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3">
        <f t="shared" si="48"/>
        <v>42288.208333333328</v>
      </c>
      <c r="K778" s="5">
        <v>1441297645</v>
      </c>
      <c r="L778" s="13">
        <f t="shared" si="49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8">
        <f t="shared" si="50"/>
        <v>51.4</v>
      </c>
      <c r="R778" s="9">
        <f t="shared" si="51"/>
        <v>63.122807017543863</v>
      </c>
      <c r="S778" t="str">
        <f>IF(P778=publishing, "publishing")</f>
        <v>publishing</v>
      </c>
    </row>
    <row r="779" spans="1:19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3">
        <f t="shared" si="48"/>
        <v>41486.981215277774</v>
      </c>
      <c r="K779" s="5">
        <v>1372721577</v>
      </c>
      <c r="L779" s="13">
        <f t="shared" si="49"/>
        <v>41456.981215277774</v>
      </c>
      <c r="M779" t="b">
        <v>0</v>
      </c>
      <c r="N779">
        <v>3</v>
      </c>
      <c r="O779" t="b">
        <v>0</v>
      </c>
      <c r="P779" t="s">
        <v>8275</v>
      </c>
      <c r="Q779" s="8">
        <f t="shared" si="50"/>
        <v>0.70000000000000007</v>
      </c>
      <c r="R779" s="9">
        <f t="shared" si="51"/>
        <v>7</v>
      </c>
      <c r="S779" t="str">
        <f>IF(P779=publishing, "publishing")</f>
        <v>publishing</v>
      </c>
    </row>
    <row r="780" spans="1:19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3">
        <f t="shared" si="48"/>
        <v>41759.702314814815</v>
      </c>
      <c r="K780" s="5">
        <v>1396284680</v>
      </c>
      <c r="L780" s="13">
        <f t="shared" si="49"/>
        <v>41729.702314814815</v>
      </c>
      <c r="M780" t="b">
        <v>0</v>
      </c>
      <c r="N780">
        <v>1</v>
      </c>
      <c r="O780" t="b">
        <v>0</v>
      </c>
      <c r="P780" t="s">
        <v>8275</v>
      </c>
      <c r="Q780" s="8">
        <f t="shared" si="50"/>
        <v>0.4</v>
      </c>
      <c r="R780" s="9">
        <f t="shared" si="51"/>
        <v>2</v>
      </c>
      <c r="S780" t="str">
        <f>IF(P780=publishing, "publishing")</f>
        <v>publishing</v>
      </c>
    </row>
    <row r="781" spans="1:19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3">
        <f t="shared" si="48"/>
        <v>40466.166666666664</v>
      </c>
      <c r="K781" s="5">
        <v>1284567905</v>
      </c>
      <c r="L781" s="13">
        <f t="shared" si="49"/>
        <v>40436.68408564815</v>
      </c>
      <c r="M781" t="b">
        <v>0</v>
      </c>
      <c r="N781">
        <v>6</v>
      </c>
      <c r="O781" t="b">
        <v>0</v>
      </c>
      <c r="P781" t="s">
        <v>8275</v>
      </c>
      <c r="Q781" s="8">
        <f t="shared" si="50"/>
        <v>2.666666666666667</v>
      </c>
      <c r="R781" s="9">
        <f t="shared" si="51"/>
        <v>66.666666666666671</v>
      </c>
      <c r="S781" t="str">
        <f>IF(P781=publishing, "publishing")</f>
        <v>publishing</v>
      </c>
    </row>
    <row r="782" spans="1:19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3">
        <f t="shared" si="48"/>
        <v>40666.673900462964</v>
      </c>
      <c r="K782" s="5">
        <v>1301847025</v>
      </c>
      <c r="L782" s="13">
        <f t="shared" si="49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8">
        <f t="shared" si="50"/>
        <v>104</v>
      </c>
      <c r="R782" s="9">
        <f t="shared" si="51"/>
        <v>38.518518518518519</v>
      </c>
      <c r="S782" t="str">
        <f>IF(P782=music, "music")</f>
        <v>music</v>
      </c>
    </row>
    <row r="783" spans="1:19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3">
        <f t="shared" si="48"/>
        <v>41433.000856481485</v>
      </c>
      <c r="K783" s="5">
        <v>1368057674</v>
      </c>
      <c r="L783" s="13">
        <f t="shared" si="49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8">
        <f t="shared" si="50"/>
        <v>133.15375</v>
      </c>
      <c r="R783" s="9">
        <f t="shared" si="51"/>
        <v>42.609200000000001</v>
      </c>
      <c r="S783" t="str">
        <f>IF(P783=music, "music")</f>
        <v>music</v>
      </c>
    </row>
    <row r="784" spans="1:19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3">
        <f t="shared" si="48"/>
        <v>41146.758125</v>
      </c>
      <c r="K784" s="5">
        <v>1343326302</v>
      </c>
      <c r="L784" s="13">
        <f t="shared" si="49"/>
        <v>41116.758125</v>
      </c>
      <c r="M784" t="b">
        <v>0</v>
      </c>
      <c r="N784">
        <v>14</v>
      </c>
      <c r="O784" t="b">
        <v>1</v>
      </c>
      <c r="P784" t="s">
        <v>8276</v>
      </c>
      <c r="Q784" s="8">
        <f t="shared" si="50"/>
        <v>100</v>
      </c>
      <c r="R784" s="9">
        <f t="shared" si="51"/>
        <v>50</v>
      </c>
      <c r="S784" t="str">
        <f>IF(P784=music, "music")</f>
        <v>music</v>
      </c>
    </row>
    <row r="785" spans="1:19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3">
        <f t="shared" si="48"/>
        <v>41026.916666666664</v>
      </c>
      <c r="K785" s="5">
        <v>1332182049</v>
      </c>
      <c r="L785" s="13">
        <f t="shared" si="49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8">
        <f t="shared" si="50"/>
        <v>148.13333333333333</v>
      </c>
      <c r="R785" s="9">
        <f t="shared" si="51"/>
        <v>63.485714285714288</v>
      </c>
      <c r="S785" t="str">
        <f>IF(P785=music, "music")</f>
        <v>music</v>
      </c>
    </row>
    <row r="786" spans="1:19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3">
        <f t="shared" si="48"/>
        <v>41715.107858796298</v>
      </c>
      <c r="K786" s="5">
        <v>1391571319</v>
      </c>
      <c r="L786" s="13">
        <f t="shared" si="49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8">
        <f t="shared" si="50"/>
        <v>102.49999999999999</v>
      </c>
      <c r="R786" s="9">
        <f t="shared" si="51"/>
        <v>102.5</v>
      </c>
      <c r="S786" t="str">
        <f>IF(P786=music, "music")</f>
        <v>music</v>
      </c>
    </row>
    <row r="787" spans="1:19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3">
        <f t="shared" si="48"/>
        <v>41333.593923611108</v>
      </c>
      <c r="K787" s="5">
        <v>1359468915</v>
      </c>
      <c r="L787" s="13">
        <f t="shared" si="49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8">
        <f t="shared" si="50"/>
        <v>180.62799999999999</v>
      </c>
      <c r="R787" s="9">
        <f t="shared" si="51"/>
        <v>31.142758620689655</v>
      </c>
      <c r="S787" t="str">
        <f>IF(P787=music, "music")</f>
        <v>music</v>
      </c>
    </row>
    <row r="788" spans="1:19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3">
        <f t="shared" si="48"/>
        <v>41040.657638888886</v>
      </c>
      <c r="K788" s="5">
        <v>1331774434</v>
      </c>
      <c r="L788" s="13">
        <f t="shared" si="49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8">
        <f t="shared" si="50"/>
        <v>142.79999999999998</v>
      </c>
      <c r="R788" s="9">
        <f t="shared" si="51"/>
        <v>162.27272727272728</v>
      </c>
      <c r="S788" t="str">
        <f>IF(P788=music, "music")</f>
        <v>music</v>
      </c>
    </row>
    <row r="789" spans="1:19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3">
        <f t="shared" si="48"/>
        <v>41579.627615740741</v>
      </c>
      <c r="K789" s="5">
        <v>1380726226</v>
      </c>
      <c r="L789" s="13">
        <f t="shared" si="49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8">
        <f t="shared" si="50"/>
        <v>114.16666666666666</v>
      </c>
      <c r="R789" s="9">
        <f t="shared" si="51"/>
        <v>80.588235294117652</v>
      </c>
      <c r="S789" t="str">
        <f>IF(P789=music, "music")</f>
        <v>music</v>
      </c>
    </row>
    <row r="790" spans="1:19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3">
        <f t="shared" si="48"/>
        <v>41097.165972222225</v>
      </c>
      <c r="K790" s="5">
        <v>1338336588</v>
      </c>
      <c r="L790" s="13">
        <f t="shared" si="49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8">
        <f t="shared" si="50"/>
        <v>203.505</v>
      </c>
      <c r="R790" s="9">
        <f t="shared" si="51"/>
        <v>59.85441176470588</v>
      </c>
      <c r="S790" t="str">
        <f>IF(P790=music, "music")</f>
        <v>music</v>
      </c>
    </row>
    <row r="791" spans="1:19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3">
        <f t="shared" si="48"/>
        <v>41295.332638888889</v>
      </c>
      <c r="K791" s="5">
        <v>1357187280</v>
      </c>
      <c r="L791" s="13">
        <f t="shared" si="49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8">
        <f t="shared" si="50"/>
        <v>109.41176470588236</v>
      </c>
      <c r="R791" s="9">
        <f t="shared" si="51"/>
        <v>132.85714285714286</v>
      </c>
      <c r="S791" t="str">
        <f>IF(P791=music, "music")</f>
        <v>music</v>
      </c>
    </row>
    <row r="792" spans="1:19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3">
        <f t="shared" si="48"/>
        <v>41306.047905092593</v>
      </c>
      <c r="K792" s="5">
        <v>1357088939</v>
      </c>
      <c r="L792" s="13">
        <f t="shared" si="49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8">
        <f t="shared" si="50"/>
        <v>144.37459999999999</v>
      </c>
      <c r="R792" s="9">
        <f t="shared" si="51"/>
        <v>92.547820512820508</v>
      </c>
      <c r="S792" t="str">
        <f>IF(P792=music, "music")</f>
        <v>music</v>
      </c>
    </row>
    <row r="793" spans="1:19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3">
        <f t="shared" si="48"/>
        <v>41591.249305555553</v>
      </c>
      <c r="K793" s="5">
        <v>1381430646</v>
      </c>
      <c r="L793" s="13">
        <f t="shared" si="49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8">
        <f t="shared" si="50"/>
        <v>103.86666666666666</v>
      </c>
      <c r="R793" s="9">
        <f t="shared" si="51"/>
        <v>60.859375</v>
      </c>
      <c r="S793" t="str">
        <f>IF(P793=music, "music")</f>
        <v>music</v>
      </c>
    </row>
    <row r="794" spans="1:19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3">
        <f t="shared" si="48"/>
        <v>41585.915312500001</v>
      </c>
      <c r="K794" s="5">
        <v>1381265883</v>
      </c>
      <c r="L794" s="13">
        <f t="shared" si="49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8">
        <f t="shared" si="50"/>
        <v>100.44440000000002</v>
      </c>
      <c r="R794" s="9">
        <f t="shared" si="51"/>
        <v>41.851833333333339</v>
      </c>
      <c r="S794" t="str">
        <f>IF(P794=music, "music")</f>
        <v>music</v>
      </c>
    </row>
    <row r="795" spans="1:19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3">
        <f t="shared" si="48"/>
        <v>41458.207638888889</v>
      </c>
      <c r="K795" s="5">
        <v>1371491244</v>
      </c>
      <c r="L795" s="13">
        <f t="shared" si="49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8">
        <f t="shared" si="50"/>
        <v>102.77927272727271</v>
      </c>
      <c r="R795" s="9">
        <f t="shared" si="51"/>
        <v>88.325937499999995</v>
      </c>
      <c r="S795" t="str">
        <f>IF(P795=music, "music")</f>
        <v>music</v>
      </c>
    </row>
    <row r="796" spans="1:19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3">
        <f t="shared" si="48"/>
        <v>40791.712500000001</v>
      </c>
      <c r="K796" s="5">
        <v>1310438737</v>
      </c>
      <c r="L796" s="13">
        <f t="shared" si="49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8">
        <f t="shared" si="50"/>
        <v>105.31250000000001</v>
      </c>
      <c r="R796" s="9">
        <f t="shared" si="51"/>
        <v>158.96226415094338</v>
      </c>
      <c r="S796" t="str">
        <f>IF(P796=music, "music")</f>
        <v>music</v>
      </c>
    </row>
    <row r="797" spans="1:19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3">
        <f t="shared" si="48"/>
        <v>41006.207638888889</v>
      </c>
      <c r="K797" s="5">
        <v>1330094566</v>
      </c>
      <c r="L797" s="13">
        <f t="shared" si="49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8">
        <f t="shared" si="50"/>
        <v>111.78571428571429</v>
      </c>
      <c r="R797" s="9">
        <f t="shared" si="51"/>
        <v>85.054347826086953</v>
      </c>
      <c r="S797" t="str">
        <f>IF(P797=music, "music")</f>
        <v>music</v>
      </c>
    </row>
    <row r="798" spans="1:19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3">
        <f t="shared" si="48"/>
        <v>41532.881944444445</v>
      </c>
      <c r="K798" s="5">
        <v>1376687485</v>
      </c>
      <c r="L798" s="13">
        <f t="shared" si="49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8">
        <f t="shared" si="50"/>
        <v>101.35000000000001</v>
      </c>
      <c r="R798" s="9">
        <f t="shared" si="51"/>
        <v>112.61111111111111</v>
      </c>
      <c r="S798" t="str">
        <f>IF(P798=music, "music")</f>
        <v>music</v>
      </c>
    </row>
    <row r="799" spans="1:19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3">
        <f t="shared" si="48"/>
        <v>41028.166666666664</v>
      </c>
      <c r="K799" s="5">
        <v>1332978688</v>
      </c>
      <c r="L799" s="13">
        <f t="shared" si="49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8">
        <f t="shared" si="50"/>
        <v>107.53333333333333</v>
      </c>
      <c r="R799" s="9">
        <f t="shared" si="51"/>
        <v>45.436619718309856</v>
      </c>
      <c r="S799" t="str">
        <f>IF(P799=music, "music")</f>
        <v>music</v>
      </c>
    </row>
    <row r="800" spans="1:19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3">
        <f t="shared" si="48"/>
        <v>41912.590127314819</v>
      </c>
      <c r="K800" s="5">
        <v>1409494187</v>
      </c>
      <c r="L800" s="13">
        <f t="shared" si="49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8">
        <f t="shared" si="50"/>
        <v>114.88571428571429</v>
      </c>
      <c r="R800" s="9">
        <f t="shared" si="51"/>
        <v>46.218390804597703</v>
      </c>
      <c r="S800" t="str">
        <f>IF(P800=music, "music")</f>
        <v>music</v>
      </c>
    </row>
    <row r="801" spans="1:19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3">
        <f t="shared" si="48"/>
        <v>41026.667199074072</v>
      </c>
      <c r="K801" s="5">
        <v>1332950446</v>
      </c>
      <c r="L801" s="13">
        <f t="shared" si="49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8">
        <f t="shared" si="50"/>
        <v>100.02</v>
      </c>
      <c r="R801" s="9">
        <f t="shared" si="51"/>
        <v>178.60714285714286</v>
      </c>
      <c r="S801" t="str">
        <f>IF(P801=music, "music")</f>
        <v>music</v>
      </c>
    </row>
    <row r="802" spans="1:19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3">
        <f t="shared" si="48"/>
        <v>41893.433495370373</v>
      </c>
      <c r="K802" s="5">
        <v>1407839054</v>
      </c>
      <c r="L802" s="13">
        <f t="shared" si="49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8">
        <f t="shared" si="50"/>
        <v>152.13333333333335</v>
      </c>
      <c r="R802" s="9">
        <f t="shared" si="51"/>
        <v>40.75</v>
      </c>
      <c r="S802" t="str">
        <f>IF(P802=music, "music")</f>
        <v>music</v>
      </c>
    </row>
    <row r="803" spans="1:19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3">
        <f t="shared" si="48"/>
        <v>40725.795370370368</v>
      </c>
      <c r="K803" s="5">
        <v>1306955120</v>
      </c>
      <c r="L803" s="13">
        <f t="shared" si="49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8">
        <f t="shared" si="50"/>
        <v>111.52149999999999</v>
      </c>
      <c r="R803" s="9">
        <f t="shared" si="51"/>
        <v>43.733921568627444</v>
      </c>
      <c r="S803" t="str">
        <f>IF(P803=music, "music")</f>
        <v>music</v>
      </c>
    </row>
    <row r="804" spans="1:19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3">
        <f t="shared" si="48"/>
        <v>41169.170138888891</v>
      </c>
      <c r="K804" s="5">
        <v>1343867524</v>
      </c>
      <c r="L804" s="13">
        <f t="shared" si="49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8">
        <f t="shared" si="50"/>
        <v>101.33333333333334</v>
      </c>
      <c r="R804" s="9">
        <f t="shared" si="51"/>
        <v>81.066666666666663</v>
      </c>
      <c r="S804" t="str">
        <f>IF(P804=music, "music")</f>
        <v>music</v>
      </c>
    </row>
    <row r="805" spans="1:19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3">
        <f t="shared" si="48"/>
        <v>40692.041666666664</v>
      </c>
      <c r="K805" s="5">
        <v>1304376478</v>
      </c>
      <c r="L805" s="13">
        <f t="shared" si="49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8">
        <f t="shared" si="50"/>
        <v>123.2608695652174</v>
      </c>
      <c r="R805" s="9">
        <f t="shared" si="51"/>
        <v>74.60526315789474</v>
      </c>
      <c r="S805" t="str">
        <f>IF(P805=music, "music")</f>
        <v>music</v>
      </c>
    </row>
    <row r="806" spans="1:19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3">
        <f t="shared" si="48"/>
        <v>40747.165972222225</v>
      </c>
      <c r="K806" s="5">
        <v>1309919526</v>
      </c>
      <c r="L806" s="13">
        <f t="shared" si="49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8">
        <f t="shared" si="50"/>
        <v>100</v>
      </c>
      <c r="R806" s="9">
        <f t="shared" si="51"/>
        <v>305.55555555555554</v>
      </c>
      <c r="S806" t="str">
        <f>IF(P806=music, "music")</f>
        <v>music</v>
      </c>
    </row>
    <row r="807" spans="1:19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3">
        <f t="shared" si="48"/>
        <v>40740.958333333336</v>
      </c>
      <c r="K807" s="5">
        <v>1306525512</v>
      </c>
      <c r="L807" s="13">
        <f t="shared" si="49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8">
        <f t="shared" si="50"/>
        <v>105</v>
      </c>
      <c r="R807" s="9">
        <f t="shared" si="51"/>
        <v>58.333333333333336</v>
      </c>
      <c r="S807" t="str">
        <f>IF(P807=music, "music")</f>
        <v>music</v>
      </c>
    </row>
    <row r="808" spans="1:19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3">
        <f t="shared" si="48"/>
        <v>40793.691423611112</v>
      </c>
      <c r="K808" s="5">
        <v>1312821339</v>
      </c>
      <c r="L808" s="13">
        <f t="shared" si="49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8">
        <f t="shared" si="50"/>
        <v>104.4375</v>
      </c>
      <c r="R808" s="9">
        <f t="shared" si="51"/>
        <v>117.67605633802818</v>
      </c>
      <c r="S808" t="str">
        <f>IF(P808=music, "music")</f>
        <v>music</v>
      </c>
    </row>
    <row r="809" spans="1:19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3">
        <f t="shared" si="48"/>
        <v>42795.083333333328</v>
      </c>
      <c r="K809" s="5">
        <v>1485270311</v>
      </c>
      <c r="L809" s="13">
        <f t="shared" si="49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8">
        <f t="shared" si="50"/>
        <v>105.125</v>
      </c>
      <c r="R809" s="9">
        <f t="shared" si="51"/>
        <v>73.771929824561397</v>
      </c>
      <c r="S809" t="str">
        <f>IF(P809=music, "music")</f>
        <v>music</v>
      </c>
    </row>
    <row r="810" spans="1:19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3">
        <f t="shared" si="48"/>
        <v>41995.207638888889</v>
      </c>
      <c r="K810" s="5">
        <v>1416363886</v>
      </c>
      <c r="L810" s="13">
        <f t="shared" si="49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8">
        <f t="shared" si="50"/>
        <v>100</v>
      </c>
      <c r="R810" s="9">
        <f t="shared" si="51"/>
        <v>104.65116279069767</v>
      </c>
      <c r="S810" t="str">
        <f>IF(P810=music, "music")</f>
        <v>music</v>
      </c>
    </row>
    <row r="811" spans="1:19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3">
        <f t="shared" si="48"/>
        <v>41658.833680555559</v>
      </c>
      <c r="K811" s="5">
        <v>1387569630</v>
      </c>
      <c r="L811" s="13">
        <f t="shared" si="49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8">
        <f t="shared" si="50"/>
        <v>103.77499999999999</v>
      </c>
      <c r="R811" s="9">
        <f t="shared" si="51"/>
        <v>79.82692307692308</v>
      </c>
      <c r="S811" t="str">
        <f>IF(P811=music, "music")</f>
        <v>music</v>
      </c>
    </row>
    <row r="812" spans="1:19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3">
        <f t="shared" si="48"/>
        <v>41153.056273148148</v>
      </c>
      <c r="K812" s="5">
        <v>1343870462</v>
      </c>
      <c r="L812" s="13">
        <f t="shared" si="49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8">
        <f t="shared" si="50"/>
        <v>105</v>
      </c>
      <c r="R812" s="9">
        <f t="shared" si="51"/>
        <v>58.333333333333336</v>
      </c>
      <c r="S812" t="str">
        <f>IF(P812=music, "music")</f>
        <v>music</v>
      </c>
    </row>
    <row r="813" spans="1:19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3">
        <f t="shared" si="48"/>
        <v>41465.702777777777</v>
      </c>
      <c r="K813" s="5">
        <v>1371569202</v>
      </c>
      <c r="L813" s="13">
        <f t="shared" si="49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8">
        <f t="shared" si="50"/>
        <v>104</v>
      </c>
      <c r="R813" s="9">
        <f t="shared" si="51"/>
        <v>86.666666666666671</v>
      </c>
      <c r="S813" t="str">
        <f>IF(P813=music, "music")</f>
        <v>music</v>
      </c>
    </row>
    <row r="814" spans="1:19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3">
        <f t="shared" si="48"/>
        <v>41334.581944444442</v>
      </c>
      <c r="K814" s="5">
        <v>1357604752</v>
      </c>
      <c r="L814" s="13">
        <f t="shared" si="49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8">
        <f t="shared" si="50"/>
        <v>151.83333333333334</v>
      </c>
      <c r="R814" s="9">
        <f t="shared" si="51"/>
        <v>27.606060606060606</v>
      </c>
      <c r="S814" t="str">
        <f>IF(P814=music, "music")</f>
        <v>music</v>
      </c>
    </row>
    <row r="815" spans="1:19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3">
        <f t="shared" si="48"/>
        <v>41110.960243055553</v>
      </c>
      <c r="K815" s="5">
        <v>1340233365</v>
      </c>
      <c r="L815" s="13">
        <f t="shared" si="49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8">
        <f t="shared" si="50"/>
        <v>159.99600000000001</v>
      </c>
      <c r="R815" s="9">
        <f t="shared" si="51"/>
        <v>24.999375000000001</v>
      </c>
      <c r="S815" t="str">
        <f>IF(P815=music, "music")</f>
        <v>music</v>
      </c>
    </row>
    <row r="816" spans="1:19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3">
        <f t="shared" si="48"/>
        <v>40694.75277777778</v>
      </c>
      <c r="K816" s="5">
        <v>1305568201</v>
      </c>
      <c r="L816" s="13">
        <f t="shared" si="49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8">
        <f t="shared" si="50"/>
        <v>127.3</v>
      </c>
      <c r="R816" s="9">
        <f t="shared" si="51"/>
        <v>45.464285714285715</v>
      </c>
      <c r="S816" t="str">
        <f>IF(P816=music, "music")</f>
        <v>music</v>
      </c>
    </row>
    <row r="817" spans="1:19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3">
        <f t="shared" si="48"/>
        <v>41944.917858796296</v>
      </c>
      <c r="K817" s="5">
        <v>1412287303</v>
      </c>
      <c r="L817" s="13">
        <f t="shared" si="49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8">
        <f t="shared" si="50"/>
        <v>107</v>
      </c>
      <c r="R817" s="9">
        <f t="shared" si="51"/>
        <v>99.534883720930239</v>
      </c>
      <c r="S817" t="str">
        <f>IF(P817=music, "music")</f>
        <v>music</v>
      </c>
    </row>
    <row r="818" spans="1:19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3">
        <f t="shared" si="48"/>
        <v>41373.270833333336</v>
      </c>
      <c r="K818" s="5">
        <v>1362776043</v>
      </c>
      <c r="L818" s="13">
        <f t="shared" si="49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8">
        <f t="shared" si="50"/>
        <v>115.12214285714286</v>
      </c>
      <c r="R818" s="9">
        <f t="shared" si="51"/>
        <v>39.31</v>
      </c>
      <c r="S818" t="str">
        <f>IF(P818=music, "music")</f>
        <v>music</v>
      </c>
    </row>
    <row r="819" spans="1:19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3">
        <f t="shared" si="48"/>
        <v>40979.207638888889</v>
      </c>
      <c r="K819" s="5">
        <v>1326810211</v>
      </c>
      <c r="L819" s="13">
        <f t="shared" si="49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8">
        <f t="shared" si="50"/>
        <v>137.11066666666665</v>
      </c>
      <c r="R819" s="9">
        <f t="shared" si="51"/>
        <v>89.419999999999987</v>
      </c>
      <c r="S819" t="str">
        <f>IF(P819=music, "music")</f>
        <v>music</v>
      </c>
    </row>
    <row r="820" spans="1:19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3">
        <f t="shared" si="48"/>
        <v>41128.709027777775</v>
      </c>
      <c r="K820" s="5">
        <v>1343682681</v>
      </c>
      <c r="L820" s="13">
        <f t="shared" si="49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8">
        <f t="shared" si="50"/>
        <v>155.71428571428572</v>
      </c>
      <c r="R820" s="9">
        <f t="shared" si="51"/>
        <v>28.684210526315791</v>
      </c>
      <c r="S820" t="str">
        <f>IF(P820=music, "music")</f>
        <v>music</v>
      </c>
    </row>
    <row r="821" spans="1:19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3">
        <f t="shared" si="48"/>
        <v>41629.197222222225</v>
      </c>
      <c r="K821" s="5">
        <v>1386806254</v>
      </c>
      <c r="L821" s="13">
        <f t="shared" si="49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8">
        <f t="shared" si="50"/>
        <v>108.74999999999999</v>
      </c>
      <c r="R821" s="9">
        <f t="shared" si="51"/>
        <v>31.071428571428573</v>
      </c>
      <c r="S821" t="str">
        <f>IF(P821=music, "music")</f>
        <v>music</v>
      </c>
    </row>
    <row r="822" spans="1:19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3">
        <f t="shared" si="48"/>
        <v>41799.208333333336</v>
      </c>
      <c r="K822" s="5">
        <v>1399666342</v>
      </c>
      <c r="L822" s="13">
        <f t="shared" si="49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8">
        <f t="shared" si="50"/>
        <v>134.05000000000001</v>
      </c>
      <c r="R822" s="9">
        <f t="shared" si="51"/>
        <v>70.55263157894737</v>
      </c>
      <c r="S822" t="str">
        <f>IF(P822=music, "music")</f>
        <v>music</v>
      </c>
    </row>
    <row r="823" spans="1:19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3">
        <f t="shared" si="48"/>
        <v>42128.167361111111</v>
      </c>
      <c r="K823" s="5">
        <v>1427753265</v>
      </c>
      <c r="L823" s="13">
        <f t="shared" si="49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8">
        <f t="shared" si="50"/>
        <v>100</v>
      </c>
      <c r="R823" s="9">
        <f t="shared" si="51"/>
        <v>224.12820512820514</v>
      </c>
      <c r="S823" t="str">
        <f>IF(P823=music, "music")</f>
        <v>music</v>
      </c>
    </row>
    <row r="824" spans="1:19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3">
        <f t="shared" si="48"/>
        <v>41187.947337962964</v>
      </c>
      <c r="K824" s="5">
        <v>1346885050</v>
      </c>
      <c r="L824" s="13">
        <f t="shared" si="49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8">
        <f t="shared" si="50"/>
        <v>119.16666666666667</v>
      </c>
      <c r="R824" s="9">
        <f t="shared" si="51"/>
        <v>51.811594202898547</v>
      </c>
      <c r="S824" t="str">
        <f>IF(P824=music, "music")</f>
        <v>music</v>
      </c>
    </row>
    <row r="825" spans="1:19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3">
        <f t="shared" si="48"/>
        <v>42085.931157407409</v>
      </c>
      <c r="K825" s="5">
        <v>1424474452</v>
      </c>
      <c r="L825" s="13">
        <f t="shared" si="49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8">
        <f t="shared" si="50"/>
        <v>179.5</v>
      </c>
      <c r="R825" s="9">
        <f t="shared" si="51"/>
        <v>43.515151515151516</v>
      </c>
      <c r="S825" t="str">
        <f>IF(P825=music, "music")</f>
        <v>music</v>
      </c>
    </row>
    <row r="826" spans="1:19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3">
        <f t="shared" si="48"/>
        <v>40286.290972222225</v>
      </c>
      <c r="K826" s="5">
        <v>1268459318</v>
      </c>
      <c r="L826" s="13">
        <f t="shared" si="49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8">
        <f t="shared" si="50"/>
        <v>134.38124999999999</v>
      </c>
      <c r="R826" s="9">
        <f t="shared" si="51"/>
        <v>39.816666666666663</v>
      </c>
      <c r="S826" t="str">
        <f>IF(P826=music, "music")</f>
        <v>music</v>
      </c>
    </row>
    <row r="827" spans="1:19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3">
        <f t="shared" si="48"/>
        <v>41211.306527777779</v>
      </c>
      <c r="K827" s="5">
        <v>1349335284</v>
      </c>
      <c r="L827" s="13">
        <f t="shared" si="49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8">
        <f t="shared" si="50"/>
        <v>100.43200000000002</v>
      </c>
      <c r="R827" s="9">
        <f t="shared" si="51"/>
        <v>126.8080808080808</v>
      </c>
      <c r="S827" t="str">
        <f>IF(P827=music, "music")</f>
        <v>music</v>
      </c>
    </row>
    <row r="828" spans="1:19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3">
        <f t="shared" si="48"/>
        <v>40993.996874999997</v>
      </c>
      <c r="K828" s="5">
        <v>1330908930</v>
      </c>
      <c r="L828" s="13">
        <f t="shared" si="49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8">
        <f t="shared" si="50"/>
        <v>101.45454545454547</v>
      </c>
      <c r="R828" s="9">
        <f t="shared" si="51"/>
        <v>113.87755102040816</v>
      </c>
      <c r="S828" t="str">
        <f>IF(P828=music, "music")</f>
        <v>music</v>
      </c>
    </row>
    <row r="829" spans="1:19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3">
        <f t="shared" si="48"/>
        <v>40953.825694444444</v>
      </c>
      <c r="K829" s="5">
        <v>1326972107</v>
      </c>
      <c r="L829" s="13">
        <f t="shared" si="49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8">
        <f t="shared" si="50"/>
        <v>103.33333333333334</v>
      </c>
      <c r="R829" s="9">
        <f t="shared" si="51"/>
        <v>28.181818181818183</v>
      </c>
      <c r="S829" t="str">
        <f>IF(P829=music, "music")</f>
        <v>music</v>
      </c>
    </row>
    <row r="830" spans="1:19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3">
        <f t="shared" si="48"/>
        <v>41085.683333333334</v>
      </c>
      <c r="K830" s="5">
        <v>1339549982</v>
      </c>
      <c r="L830" s="13">
        <f t="shared" si="49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8">
        <f t="shared" si="50"/>
        <v>107</v>
      </c>
      <c r="R830" s="9">
        <f t="shared" si="51"/>
        <v>36.60526315789474</v>
      </c>
      <c r="S830" t="str">
        <f>IF(P830=music, "music")</f>
        <v>music</v>
      </c>
    </row>
    <row r="831" spans="1:19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3">
        <f t="shared" si="48"/>
        <v>42564.801388888889</v>
      </c>
      <c r="K831" s="5">
        <v>1463253240</v>
      </c>
      <c r="L831" s="13">
        <f t="shared" si="49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8">
        <f t="shared" si="50"/>
        <v>104</v>
      </c>
      <c r="R831" s="9">
        <f t="shared" si="51"/>
        <v>32.5</v>
      </c>
      <c r="S831" t="str">
        <f>IF(P831=music, "music")</f>
        <v>music</v>
      </c>
    </row>
    <row r="832" spans="1:19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3">
        <f t="shared" si="48"/>
        <v>41355.484085648146</v>
      </c>
      <c r="K832" s="5">
        <v>1361363825</v>
      </c>
      <c r="L832" s="13">
        <f t="shared" si="49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8">
        <f t="shared" si="50"/>
        <v>107.83333333333334</v>
      </c>
      <c r="R832" s="9">
        <f t="shared" si="51"/>
        <v>60.65625</v>
      </c>
      <c r="S832" t="str">
        <f>IF(P832=music, "music")</f>
        <v>music</v>
      </c>
    </row>
    <row r="833" spans="1:19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3">
        <f t="shared" si="48"/>
        <v>41026.646921296298</v>
      </c>
      <c r="K833" s="5">
        <v>1332948694</v>
      </c>
      <c r="L833" s="13">
        <f t="shared" si="49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8">
        <f t="shared" si="50"/>
        <v>233.33333333333334</v>
      </c>
      <c r="R833" s="9">
        <f t="shared" si="51"/>
        <v>175</v>
      </c>
      <c r="S833" t="str">
        <f>IF(P833=music, "music")</f>
        <v>music</v>
      </c>
    </row>
    <row r="834" spans="1:19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3">
        <f t="shared" si="48"/>
        <v>40929.342361111114</v>
      </c>
      <c r="K834" s="5">
        <v>1321978335</v>
      </c>
      <c r="L834" s="13">
        <f t="shared" si="49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8">
        <f t="shared" si="50"/>
        <v>100.60706666666665</v>
      </c>
      <c r="R834" s="9">
        <f t="shared" si="51"/>
        <v>97.993896103896105</v>
      </c>
      <c r="S834" t="str">
        <f>IF(P834=music, "music")</f>
        <v>music</v>
      </c>
    </row>
    <row r="835" spans="1:19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3">
        <f t="shared" ref="J835:J898" si="52">(((I835/60)/60)/24)+DATE(1970,1,1)</f>
        <v>41748.878182870372</v>
      </c>
      <c r="K835" s="5">
        <v>1395349475</v>
      </c>
      <c r="L835" s="13">
        <f t="shared" ref="L835:L898" si="53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8">
        <f t="shared" ref="Q835:Q898" si="54">E835/D835*100</f>
        <v>101.66666666666666</v>
      </c>
      <c r="R835" s="9">
        <f t="shared" ref="R835:R898" si="55">E835/N835</f>
        <v>148.78048780487805</v>
      </c>
      <c r="S835" t="str">
        <f>IF(P835=music, "music")</f>
        <v>music</v>
      </c>
    </row>
    <row r="836" spans="1:19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3">
        <f t="shared" si="52"/>
        <v>41456.165972222225</v>
      </c>
      <c r="K836" s="5">
        <v>1369770292</v>
      </c>
      <c r="L836" s="13">
        <f t="shared" si="53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8">
        <f t="shared" si="54"/>
        <v>131.0181818181818</v>
      </c>
      <c r="R836" s="9">
        <f t="shared" si="55"/>
        <v>96.08</v>
      </c>
      <c r="S836" t="str">
        <f>IF(P836=music, "music")</f>
        <v>music</v>
      </c>
    </row>
    <row r="837" spans="1:19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3">
        <f t="shared" si="52"/>
        <v>41048.125</v>
      </c>
      <c r="K837" s="5">
        <v>1333709958</v>
      </c>
      <c r="L837" s="13">
        <f t="shared" si="53"/>
        <v>41005.45784722222</v>
      </c>
      <c r="M837" t="b">
        <v>0</v>
      </c>
      <c r="N837">
        <v>40</v>
      </c>
      <c r="O837" t="b">
        <v>1</v>
      </c>
      <c r="P837" t="s">
        <v>8276</v>
      </c>
      <c r="Q837" s="8">
        <f t="shared" si="54"/>
        <v>117.25000000000001</v>
      </c>
      <c r="R837" s="9">
        <f t="shared" si="55"/>
        <v>58.625</v>
      </c>
      <c r="S837" t="str">
        <f>IF(P837=music, "music")</f>
        <v>music</v>
      </c>
    </row>
    <row r="838" spans="1:19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3">
        <f t="shared" si="52"/>
        <v>41554.056921296295</v>
      </c>
      <c r="K838" s="5">
        <v>1378516918</v>
      </c>
      <c r="L838" s="13">
        <f t="shared" si="53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8">
        <f t="shared" si="54"/>
        <v>100.93039999999999</v>
      </c>
      <c r="R838" s="9">
        <f t="shared" si="55"/>
        <v>109.70695652173914</v>
      </c>
      <c r="S838" t="str">
        <f>IF(P838=music, "music")</f>
        <v>music</v>
      </c>
    </row>
    <row r="839" spans="1:19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3">
        <f t="shared" si="52"/>
        <v>41760.998402777775</v>
      </c>
      <c r="K839" s="5">
        <v>1396396662</v>
      </c>
      <c r="L839" s="13">
        <f t="shared" si="53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8">
        <f t="shared" si="54"/>
        <v>121.8</v>
      </c>
      <c r="R839" s="9">
        <f t="shared" si="55"/>
        <v>49.112903225806448</v>
      </c>
      <c r="S839" t="str">
        <f>IF(P839=music, "music")</f>
        <v>music</v>
      </c>
    </row>
    <row r="840" spans="1:19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3">
        <f t="shared" si="52"/>
        <v>40925.897974537038</v>
      </c>
      <c r="K840" s="5">
        <v>1324243985</v>
      </c>
      <c r="L840" s="13">
        <f t="shared" si="53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8">
        <f t="shared" si="54"/>
        <v>145.4</v>
      </c>
      <c r="R840" s="9">
        <f t="shared" si="55"/>
        <v>47.672131147540981</v>
      </c>
      <c r="S840" t="str">
        <f>IF(P840=music, "music")</f>
        <v>music</v>
      </c>
    </row>
    <row r="841" spans="1:19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3">
        <f t="shared" si="52"/>
        <v>41174.763379629629</v>
      </c>
      <c r="K841" s="5">
        <v>1345745956</v>
      </c>
      <c r="L841" s="13">
        <f t="shared" si="53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8">
        <f t="shared" si="54"/>
        <v>116.61660000000001</v>
      </c>
      <c r="R841" s="9">
        <f t="shared" si="55"/>
        <v>60.737812499999997</v>
      </c>
      <c r="S841" t="str">
        <f>IF(P841=music, "music")</f>
        <v>music</v>
      </c>
    </row>
    <row r="842" spans="1:19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3">
        <f t="shared" si="52"/>
        <v>42637.226701388892</v>
      </c>
      <c r="K842" s="5">
        <v>1472102787</v>
      </c>
      <c r="L842" s="13">
        <f t="shared" si="53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8">
        <f t="shared" si="54"/>
        <v>120.4166</v>
      </c>
      <c r="R842" s="9">
        <f t="shared" si="55"/>
        <v>63.37715789473684</v>
      </c>
      <c r="S842" t="str">
        <f>IF(P842=music, "music")</f>
        <v>music</v>
      </c>
    </row>
    <row r="843" spans="1:19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3">
        <f t="shared" si="52"/>
        <v>41953.88035879629</v>
      </c>
      <c r="K843" s="5">
        <v>1413058063</v>
      </c>
      <c r="L843" s="13">
        <f t="shared" si="53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8">
        <f t="shared" si="54"/>
        <v>101.32000000000001</v>
      </c>
      <c r="R843" s="9">
        <f t="shared" si="55"/>
        <v>53.893617021276597</v>
      </c>
      <c r="S843" t="str">
        <f>IF(P843=music, "music")</f>
        <v>music</v>
      </c>
    </row>
    <row r="844" spans="1:19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3">
        <f t="shared" si="52"/>
        <v>41561.165972222225</v>
      </c>
      <c r="K844" s="5">
        <v>1378735983</v>
      </c>
      <c r="L844" s="13">
        <f t="shared" si="53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8">
        <f t="shared" si="54"/>
        <v>104.32</v>
      </c>
      <c r="R844" s="9">
        <f t="shared" si="55"/>
        <v>66.871794871794876</v>
      </c>
      <c r="S844" t="str">
        <f>IF(P844=music, "music")</f>
        <v>music</v>
      </c>
    </row>
    <row r="845" spans="1:19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3">
        <f t="shared" si="52"/>
        <v>42712.333333333328</v>
      </c>
      <c r="K845" s="5">
        <v>1479708680</v>
      </c>
      <c r="L845" s="13">
        <f t="shared" si="53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8">
        <f t="shared" si="54"/>
        <v>267.13333333333333</v>
      </c>
      <c r="R845" s="9">
        <f t="shared" si="55"/>
        <v>63.102362204724407</v>
      </c>
      <c r="S845" t="str">
        <f>IF(P845=music, "music")</f>
        <v>music</v>
      </c>
    </row>
    <row r="846" spans="1:19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3">
        <f t="shared" si="52"/>
        <v>41944.207638888889</v>
      </c>
      <c r="K846" s="5">
        <v>1411489552</v>
      </c>
      <c r="L846" s="13">
        <f t="shared" si="53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8">
        <f t="shared" si="54"/>
        <v>194.13333333333333</v>
      </c>
      <c r="R846" s="9">
        <f t="shared" si="55"/>
        <v>36.628930817610062</v>
      </c>
      <c r="S846" t="str">
        <f>IF(P846=music, "music")</f>
        <v>music</v>
      </c>
    </row>
    <row r="847" spans="1:19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3">
        <f t="shared" si="52"/>
        <v>42618.165972222225</v>
      </c>
      <c r="K847" s="5">
        <v>1469595396</v>
      </c>
      <c r="L847" s="13">
        <f t="shared" si="53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8">
        <f t="shared" si="54"/>
        <v>120.3802</v>
      </c>
      <c r="R847" s="9">
        <f t="shared" si="55"/>
        <v>34.005706214689269</v>
      </c>
      <c r="S847" t="str">
        <f>IF(P847=music, "music")</f>
        <v>music</v>
      </c>
    </row>
    <row r="848" spans="1:19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3">
        <f t="shared" si="52"/>
        <v>41708.583333333336</v>
      </c>
      <c r="K848" s="5">
        <v>1393233855</v>
      </c>
      <c r="L848" s="13">
        <f t="shared" si="53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8">
        <f t="shared" si="54"/>
        <v>122.00090909090908</v>
      </c>
      <c r="R848" s="9">
        <f t="shared" si="55"/>
        <v>28.553404255319148</v>
      </c>
      <c r="S848" t="str">
        <f>IF(P848=music, "music")</f>
        <v>music</v>
      </c>
    </row>
    <row r="849" spans="1:19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3">
        <f t="shared" si="52"/>
        <v>42195.79833333334</v>
      </c>
      <c r="K849" s="5">
        <v>1433963376</v>
      </c>
      <c r="L849" s="13">
        <f t="shared" si="53"/>
        <v>42165.79833333334</v>
      </c>
      <c r="M849" t="b">
        <v>0</v>
      </c>
      <c r="N849">
        <v>1</v>
      </c>
      <c r="O849" t="b">
        <v>1</v>
      </c>
      <c r="P849" t="s">
        <v>8277</v>
      </c>
      <c r="Q849" s="8">
        <f t="shared" si="54"/>
        <v>100</v>
      </c>
      <c r="R849" s="9">
        <f t="shared" si="55"/>
        <v>10</v>
      </c>
      <c r="S849" t="str">
        <f>IF(P849=music, "music")</f>
        <v>music</v>
      </c>
    </row>
    <row r="850" spans="1:19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3">
        <f t="shared" si="52"/>
        <v>42108.792048611111</v>
      </c>
      <c r="K850" s="5">
        <v>1426446033</v>
      </c>
      <c r="L850" s="13">
        <f t="shared" si="53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8">
        <f t="shared" si="54"/>
        <v>100</v>
      </c>
      <c r="R850" s="9">
        <f t="shared" si="55"/>
        <v>18.75</v>
      </c>
      <c r="S850" t="str">
        <f>IF(P850=music, "music")</f>
        <v>music</v>
      </c>
    </row>
    <row r="851" spans="1:19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3">
        <f t="shared" si="52"/>
        <v>42079.107222222221</v>
      </c>
      <c r="K851" s="5">
        <v>1424057664</v>
      </c>
      <c r="L851" s="13">
        <f t="shared" si="53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8">
        <f t="shared" si="54"/>
        <v>119.9</v>
      </c>
      <c r="R851" s="9">
        <f t="shared" si="55"/>
        <v>41.704347826086959</v>
      </c>
      <c r="S851" t="str">
        <f>IF(P851=music, "music")</f>
        <v>music</v>
      </c>
    </row>
    <row r="852" spans="1:19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3">
        <f t="shared" si="52"/>
        <v>42485.207638888889</v>
      </c>
      <c r="K852" s="5">
        <v>1458762717</v>
      </c>
      <c r="L852" s="13">
        <f t="shared" si="53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8">
        <f t="shared" si="54"/>
        <v>155.17499999999998</v>
      </c>
      <c r="R852" s="9">
        <f t="shared" si="55"/>
        <v>46.669172932330824</v>
      </c>
      <c r="S852" t="str">
        <f>IF(P852=music, "music")</f>
        <v>music</v>
      </c>
    </row>
    <row r="853" spans="1:19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3">
        <f t="shared" si="52"/>
        <v>42582.822916666672</v>
      </c>
      <c r="K853" s="5">
        <v>1464815253</v>
      </c>
      <c r="L853" s="13">
        <f t="shared" si="53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8">
        <f t="shared" si="54"/>
        <v>130.44999999999999</v>
      </c>
      <c r="R853" s="9">
        <f t="shared" si="55"/>
        <v>37.271428571428572</v>
      </c>
      <c r="S853" t="str">
        <f>IF(P853=music, "music")</f>
        <v>music</v>
      </c>
    </row>
    <row r="854" spans="1:19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3">
        <f t="shared" si="52"/>
        <v>42667.875</v>
      </c>
      <c r="K854" s="5">
        <v>1476386395</v>
      </c>
      <c r="L854" s="13">
        <f t="shared" si="53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8">
        <f t="shared" si="54"/>
        <v>104.97142857142859</v>
      </c>
      <c r="R854" s="9">
        <f t="shared" si="55"/>
        <v>59.258064516129032</v>
      </c>
      <c r="S854" t="str">
        <f>IF(P854=music, "music")</f>
        <v>music</v>
      </c>
    </row>
    <row r="855" spans="1:19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3">
        <f t="shared" si="52"/>
        <v>42051.832280092596</v>
      </c>
      <c r="K855" s="5">
        <v>1421524709</v>
      </c>
      <c r="L855" s="13">
        <f t="shared" si="53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8">
        <f t="shared" si="54"/>
        <v>100</v>
      </c>
      <c r="R855" s="9">
        <f t="shared" si="55"/>
        <v>30</v>
      </c>
      <c r="S855" t="str">
        <f>IF(P855=music, "music")</f>
        <v>music</v>
      </c>
    </row>
    <row r="856" spans="1:19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3">
        <f t="shared" si="52"/>
        <v>42732.212337962963</v>
      </c>
      <c r="K856" s="5">
        <v>1480309546</v>
      </c>
      <c r="L856" s="13">
        <f t="shared" si="53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8">
        <f t="shared" si="54"/>
        <v>118.2205035971223</v>
      </c>
      <c r="R856" s="9">
        <f t="shared" si="55"/>
        <v>65.8623246492986</v>
      </c>
      <c r="S856" t="str">
        <f>IF(P856=music, "music")</f>
        <v>music</v>
      </c>
    </row>
    <row r="857" spans="1:19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3">
        <f t="shared" si="52"/>
        <v>42575.125196759262</v>
      </c>
      <c r="K857" s="5">
        <v>1466737217</v>
      </c>
      <c r="L857" s="13">
        <f t="shared" si="53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8">
        <f t="shared" si="54"/>
        <v>103.44827586206897</v>
      </c>
      <c r="R857" s="9">
        <f t="shared" si="55"/>
        <v>31.914893617021278</v>
      </c>
      <c r="S857" t="str">
        <f>IF(P857=music, "music")</f>
        <v>music</v>
      </c>
    </row>
    <row r="858" spans="1:19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3">
        <f t="shared" si="52"/>
        <v>42668.791666666672</v>
      </c>
      <c r="K858" s="5">
        <v>1472282956</v>
      </c>
      <c r="L858" s="13">
        <f t="shared" si="53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8">
        <f t="shared" si="54"/>
        <v>218.00000000000003</v>
      </c>
      <c r="R858" s="9">
        <f t="shared" si="55"/>
        <v>19.464285714285715</v>
      </c>
      <c r="S858" t="str">
        <f>IF(P858=music, "music")</f>
        <v>music</v>
      </c>
    </row>
    <row r="859" spans="1:19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3">
        <f t="shared" si="52"/>
        <v>42333.623043981483</v>
      </c>
      <c r="K859" s="5">
        <v>1444831031</v>
      </c>
      <c r="L859" s="13">
        <f t="shared" si="53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8">
        <f t="shared" si="54"/>
        <v>100</v>
      </c>
      <c r="R859" s="9">
        <f t="shared" si="55"/>
        <v>50</v>
      </c>
      <c r="S859" t="str">
        <f>IF(P859=music, "music")</f>
        <v>music</v>
      </c>
    </row>
    <row r="860" spans="1:19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3">
        <f t="shared" si="52"/>
        <v>42109.957638888889</v>
      </c>
      <c r="K860" s="5">
        <v>1426528418</v>
      </c>
      <c r="L860" s="13">
        <f t="shared" si="53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8">
        <f t="shared" si="54"/>
        <v>144.00583333333333</v>
      </c>
      <c r="R860" s="9">
        <f t="shared" si="55"/>
        <v>22.737763157894737</v>
      </c>
      <c r="S860" t="str">
        <f>IF(P860=music, "music")</f>
        <v>music</v>
      </c>
    </row>
    <row r="861" spans="1:19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3">
        <f t="shared" si="52"/>
        <v>42159</v>
      </c>
      <c r="K861" s="5">
        <v>1430768468</v>
      </c>
      <c r="L861" s="13">
        <f t="shared" si="53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8">
        <f t="shared" si="54"/>
        <v>104.67500000000001</v>
      </c>
      <c r="R861" s="9">
        <f t="shared" si="55"/>
        <v>42.724489795918366</v>
      </c>
      <c r="S861" t="str">
        <f>IF(P861=music, "music")</f>
        <v>music</v>
      </c>
    </row>
    <row r="862" spans="1:19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3">
        <f t="shared" si="52"/>
        <v>41600.524456018517</v>
      </c>
      <c r="K862" s="5">
        <v>1382528113</v>
      </c>
      <c r="L862" s="13">
        <f t="shared" si="53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8">
        <f t="shared" si="54"/>
        <v>18.142857142857142</v>
      </c>
      <c r="R862" s="9">
        <f t="shared" si="55"/>
        <v>52.916666666666664</v>
      </c>
      <c r="S862" t="str">
        <f>IF(P862=music, "music")</f>
        <v>music</v>
      </c>
    </row>
    <row r="863" spans="1:19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3">
        <f t="shared" si="52"/>
        <v>42629.965324074074</v>
      </c>
      <c r="K863" s="5">
        <v>1471475404</v>
      </c>
      <c r="L863" s="13">
        <f t="shared" si="53"/>
        <v>42599.965324074074</v>
      </c>
      <c r="M863" t="b">
        <v>0</v>
      </c>
      <c r="N863">
        <v>2</v>
      </c>
      <c r="O863" t="b">
        <v>0</v>
      </c>
      <c r="P863" t="s">
        <v>8278</v>
      </c>
      <c r="Q863" s="8">
        <f t="shared" si="54"/>
        <v>2.2444444444444445</v>
      </c>
      <c r="R863" s="9">
        <f t="shared" si="55"/>
        <v>50.5</v>
      </c>
      <c r="S863" t="str">
        <f>IF(P863=music, "music")</f>
        <v>music</v>
      </c>
    </row>
    <row r="864" spans="1:19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3">
        <f t="shared" si="52"/>
        <v>41589.596620370372</v>
      </c>
      <c r="K864" s="5">
        <v>1381583948</v>
      </c>
      <c r="L864" s="13">
        <f t="shared" si="53"/>
        <v>41559.5549537037</v>
      </c>
      <c r="M864" t="b">
        <v>0</v>
      </c>
      <c r="N864">
        <v>4</v>
      </c>
      <c r="O864" t="b">
        <v>0</v>
      </c>
      <c r="P864" t="s">
        <v>8278</v>
      </c>
      <c r="Q864" s="8">
        <f t="shared" si="54"/>
        <v>0.33999999999999997</v>
      </c>
      <c r="R864" s="9">
        <f t="shared" si="55"/>
        <v>42.5</v>
      </c>
      <c r="S864" t="str">
        <f>IF(P864=music, "music")</f>
        <v>music</v>
      </c>
    </row>
    <row r="865" spans="1:19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3">
        <f t="shared" si="52"/>
        <v>40951.117662037039</v>
      </c>
      <c r="K865" s="5">
        <v>1326422966</v>
      </c>
      <c r="L865" s="13">
        <f t="shared" si="53"/>
        <v>40921.117662037039</v>
      </c>
      <c r="M865" t="b">
        <v>0</v>
      </c>
      <c r="N865">
        <v>5</v>
      </c>
      <c r="O865" t="b">
        <v>0</v>
      </c>
      <c r="P865" t="s">
        <v>8278</v>
      </c>
      <c r="Q865" s="8">
        <f t="shared" si="54"/>
        <v>4.5</v>
      </c>
      <c r="R865" s="9">
        <f t="shared" si="55"/>
        <v>18</v>
      </c>
      <c r="S865" t="str">
        <f>IF(P865=music, "music")</f>
        <v>music</v>
      </c>
    </row>
    <row r="866" spans="1:19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3">
        <f t="shared" si="52"/>
        <v>41563.415972222225</v>
      </c>
      <c r="K866" s="5">
        <v>1379990038</v>
      </c>
      <c r="L866" s="13">
        <f t="shared" si="53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8">
        <f t="shared" si="54"/>
        <v>41.53846153846154</v>
      </c>
      <c r="R866" s="9">
        <f t="shared" si="55"/>
        <v>34.177215189873415</v>
      </c>
      <c r="S866" t="str">
        <f>IF(P866=music, "music")</f>
        <v>music</v>
      </c>
    </row>
    <row r="867" spans="1:19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3">
        <f t="shared" si="52"/>
        <v>41290.77311342593</v>
      </c>
      <c r="K867" s="5">
        <v>1353177197</v>
      </c>
      <c r="L867" s="13">
        <f t="shared" si="53"/>
        <v>41230.77311342593</v>
      </c>
      <c r="M867" t="b">
        <v>0</v>
      </c>
      <c r="N867">
        <v>2</v>
      </c>
      <c r="O867" t="b">
        <v>0</v>
      </c>
      <c r="P867" t="s">
        <v>8278</v>
      </c>
      <c r="Q867" s="8">
        <f t="shared" si="54"/>
        <v>2.0454545454545454</v>
      </c>
      <c r="R867" s="9">
        <f t="shared" si="55"/>
        <v>22.5</v>
      </c>
      <c r="S867" t="str">
        <f>IF(P867=music, "music")</f>
        <v>music</v>
      </c>
    </row>
    <row r="868" spans="1:19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3">
        <f t="shared" si="52"/>
        <v>42063.631944444445</v>
      </c>
      <c r="K868" s="5">
        <v>1421853518</v>
      </c>
      <c r="L868" s="13">
        <f t="shared" si="53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8">
        <f t="shared" si="54"/>
        <v>18.285714285714285</v>
      </c>
      <c r="R868" s="9">
        <f t="shared" si="55"/>
        <v>58.18181818181818</v>
      </c>
      <c r="S868" t="str">
        <f>IF(P868=music, "music")</f>
        <v>music</v>
      </c>
    </row>
    <row r="869" spans="1:19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3">
        <f t="shared" si="52"/>
        <v>40148.207638888889</v>
      </c>
      <c r="K869" s="5">
        <v>1254450706</v>
      </c>
      <c r="L869" s="13">
        <f t="shared" si="53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8">
        <f t="shared" si="54"/>
        <v>24.02</v>
      </c>
      <c r="R869" s="9">
        <f t="shared" si="55"/>
        <v>109.18181818181819</v>
      </c>
      <c r="S869" t="str">
        <f>IF(P869=music, "music")</f>
        <v>music</v>
      </c>
    </row>
    <row r="870" spans="1:19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3">
        <f t="shared" si="52"/>
        <v>41646.027754629627</v>
      </c>
      <c r="K870" s="5">
        <v>1386463198</v>
      </c>
      <c r="L870" s="13">
        <f t="shared" si="53"/>
        <v>41616.027754629627</v>
      </c>
      <c r="M870" t="b">
        <v>0</v>
      </c>
      <c r="N870">
        <v>1</v>
      </c>
      <c r="O870" t="b">
        <v>0</v>
      </c>
      <c r="P870" t="s">
        <v>8278</v>
      </c>
      <c r="Q870" s="8">
        <f t="shared" si="54"/>
        <v>0.1111111111111111</v>
      </c>
      <c r="R870" s="9">
        <f t="shared" si="55"/>
        <v>50</v>
      </c>
      <c r="S870" t="str">
        <f>IF(P870=music, "music")</f>
        <v>music</v>
      </c>
    </row>
    <row r="871" spans="1:19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3">
        <f t="shared" si="52"/>
        <v>41372.803900462961</v>
      </c>
      <c r="K871" s="5">
        <v>1362860257</v>
      </c>
      <c r="L871" s="13">
        <f t="shared" si="53"/>
        <v>41342.845567129632</v>
      </c>
      <c r="M871" t="b">
        <v>0</v>
      </c>
      <c r="N871">
        <v>3</v>
      </c>
      <c r="O871" t="b">
        <v>0</v>
      </c>
      <c r="P871" t="s">
        <v>8278</v>
      </c>
      <c r="Q871" s="8">
        <f t="shared" si="54"/>
        <v>11.818181818181818</v>
      </c>
      <c r="R871" s="9">
        <f t="shared" si="55"/>
        <v>346.66666666666669</v>
      </c>
      <c r="S871" t="str">
        <f>IF(P871=music, "music")</f>
        <v>music</v>
      </c>
    </row>
    <row r="872" spans="1:19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3">
        <f t="shared" si="52"/>
        <v>41518.022256944445</v>
      </c>
      <c r="K872" s="5">
        <v>1375403523</v>
      </c>
      <c r="L872" s="13">
        <f t="shared" si="53"/>
        <v>41488.022256944445</v>
      </c>
      <c r="M872" t="b">
        <v>0</v>
      </c>
      <c r="N872">
        <v>5</v>
      </c>
      <c r="O872" t="b">
        <v>0</v>
      </c>
      <c r="P872" t="s">
        <v>8278</v>
      </c>
      <c r="Q872" s="8">
        <f t="shared" si="54"/>
        <v>0.31</v>
      </c>
      <c r="R872" s="9">
        <f t="shared" si="55"/>
        <v>12.4</v>
      </c>
      <c r="S872" t="str">
        <f>IF(P872=music, "music")</f>
        <v>music</v>
      </c>
    </row>
    <row r="873" spans="1:19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3">
        <f t="shared" si="52"/>
        <v>41607.602951388886</v>
      </c>
      <c r="K873" s="5">
        <v>1383139695</v>
      </c>
      <c r="L873" s="13">
        <f t="shared" si="53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8">
        <f t="shared" si="54"/>
        <v>5.416666666666667</v>
      </c>
      <c r="R873" s="9">
        <f t="shared" si="55"/>
        <v>27.083333333333332</v>
      </c>
      <c r="S873" t="str">
        <f>IF(P873=music, "music")</f>
        <v>music</v>
      </c>
    </row>
    <row r="874" spans="1:19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3">
        <f t="shared" si="52"/>
        <v>40612.825543981482</v>
      </c>
      <c r="K874" s="5">
        <v>1295898527</v>
      </c>
      <c r="L874" s="13">
        <f t="shared" si="53"/>
        <v>40567.825543981482</v>
      </c>
      <c r="M874" t="b">
        <v>0</v>
      </c>
      <c r="N874">
        <v>2</v>
      </c>
      <c r="O874" t="b">
        <v>0</v>
      </c>
      <c r="P874" t="s">
        <v>8278</v>
      </c>
      <c r="Q874" s="8">
        <f t="shared" si="54"/>
        <v>0.8125</v>
      </c>
      <c r="R874" s="9">
        <f t="shared" si="55"/>
        <v>32.5</v>
      </c>
      <c r="S874" t="str">
        <f>IF(P874=music, "music")</f>
        <v>music</v>
      </c>
    </row>
    <row r="875" spans="1:19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3">
        <f t="shared" si="52"/>
        <v>41224.208796296298</v>
      </c>
      <c r="K875" s="5">
        <v>1349150440</v>
      </c>
      <c r="L875" s="13">
        <f t="shared" si="53"/>
        <v>41184.167129629634</v>
      </c>
      <c r="M875" t="b">
        <v>0</v>
      </c>
      <c r="N875">
        <v>5</v>
      </c>
      <c r="O875" t="b">
        <v>0</v>
      </c>
      <c r="P875" t="s">
        <v>8278</v>
      </c>
      <c r="Q875" s="8">
        <f t="shared" si="54"/>
        <v>1.2857142857142856</v>
      </c>
      <c r="R875" s="9">
        <f t="shared" si="55"/>
        <v>9</v>
      </c>
      <c r="S875" t="str">
        <f>IF(P875=music, "music")</f>
        <v>music</v>
      </c>
    </row>
    <row r="876" spans="1:19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3">
        <f t="shared" si="52"/>
        <v>41398.583726851852</v>
      </c>
      <c r="K876" s="5">
        <v>1365084034</v>
      </c>
      <c r="L876" s="13">
        <f t="shared" si="53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8">
        <f t="shared" si="54"/>
        <v>24.333333333333336</v>
      </c>
      <c r="R876" s="9">
        <f t="shared" si="55"/>
        <v>34.761904761904759</v>
      </c>
      <c r="S876" t="str">
        <f>IF(P876=music, "music")</f>
        <v>music</v>
      </c>
    </row>
    <row r="877" spans="1:19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3">
        <f t="shared" si="52"/>
        <v>42268.723738425921</v>
      </c>
      <c r="K877" s="5">
        <v>1441128131</v>
      </c>
      <c r="L877" s="13">
        <f t="shared" si="53"/>
        <v>42248.723738425921</v>
      </c>
      <c r="M877" t="b">
        <v>0</v>
      </c>
      <c r="N877">
        <v>0</v>
      </c>
      <c r="O877" t="b">
        <v>0</v>
      </c>
      <c r="P877" t="s">
        <v>8278</v>
      </c>
      <c r="Q877" s="8">
        <f t="shared" si="54"/>
        <v>0</v>
      </c>
      <c r="R877" s="9" t="e">
        <f t="shared" si="55"/>
        <v>#DIV/0!</v>
      </c>
      <c r="S877" t="str">
        <f>IF(P877=music, "music")</f>
        <v>music</v>
      </c>
    </row>
    <row r="878" spans="1:19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3">
        <f t="shared" si="52"/>
        <v>41309.496840277774</v>
      </c>
      <c r="K878" s="5">
        <v>1357127727</v>
      </c>
      <c r="L878" s="13">
        <f t="shared" si="53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8">
        <f t="shared" si="54"/>
        <v>40.799492385786799</v>
      </c>
      <c r="R878" s="9">
        <f t="shared" si="55"/>
        <v>28.577777777777779</v>
      </c>
      <c r="S878" t="str">
        <f>IF(P878=music, "music")</f>
        <v>music</v>
      </c>
    </row>
    <row r="879" spans="1:19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3">
        <f t="shared" si="52"/>
        <v>41627.788888888892</v>
      </c>
      <c r="K879" s="5">
        <v>1384887360</v>
      </c>
      <c r="L879" s="13">
        <f t="shared" si="53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8">
        <f t="shared" si="54"/>
        <v>67.55</v>
      </c>
      <c r="R879" s="9">
        <f t="shared" si="55"/>
        <v>46.586206896551722</v>
      </c>
      <c r="S879" t="str">
        <f>IF(P879=music, "music")</f>
        <v>music</v>
      </c>
    </row>
    <row r="880" spans="1:19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3">
        <f t="shared" si="52"/>
        <v>40535.232916666668</v>
      </c>
      <c r="K880" s="5">
        <v>1290490524</v>
      </c>
      <c r="L880" s="13">
        <f t="shared" si="53"/>
        <v>40505.232916666668</v>
      </c>
      <c r="M880" t="b">
        <v>0</v>
      </c>
      <c r="N880">
        <v>2</v>
      </c>
      <c r="O880" t="b">
        <v>0</v>
      </c>
      <c r="P880" t="s">
        <v>8278</v>
      </c>
      <c r="Q880" s="8">
        <f t="shared" si="54"/>
        <v>1.3</v>
      </c>
      <c r="R880" s="9">
        <f t="shared" si="55"/>
        <v>32.5</v>
      </c>
      <c r="S880" t="str">
        <f>IF(P880=music, "music")</f>
        <v>music</v>
      </c>
    </row>
    <row r="881" spans="1:19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3">
        <f t="shared" si="52"/>
        <v>41058.829918981479</v>
      </c>
      <c r="K881" s="5">
        <v>1336506905</v>
      </c>
      <c r="L881" s="13">
        <f t="shared" si="53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8">
        <f t="shared" si="54"/>
        <v>30.666666666666664</v>
      </c>
      <c r="R881" s="9">
        <f t="shared" si="55"/>
        <v>21.466666666666665</v>
      </c>
      <c r="S881" t="str">
        <f>IF(P881=music, "music")</f>
        <v>music</v>
      </c>
    </row>
    <row r="882" spans="1:19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3">
        <f t="shared" si="52"/>
        <v>41212.32104166667</v>
      </c>
      <c r="K882" s="5">
        <v>1348731738</v>
      </c>
      <c r="L882" s="13">
        <f t="shared" si="53"/>
        <v>41179.32104166667</v>
      </c>
      <c r="M882" t="b">
        <v>0</v>
      </c>
      <c r="N882">
        <v>8</v>
      </c>
      <c r="O882" t="b">
        <v>0</v>
      </c>
      <c r="P882" t="s">
        <v>8279</v>
      </c>
      <c r="Q882" s="8">
        <f t="shared" si="54"/>
        <v>2.9894179894179893</v>
      </c>
      <c r="R882" s="9">
        <f t="shared" si="55"/>
        <v>14.125</v>
      </c>
      <c r="S882" t="str">
        <f>IF(P882=music, "music")</f>
        <v>music</v>
      </c>
    </row>
    <row r="883" spans="1:19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3">
        <f t="shared" si="52"/>
        <v>40922.25099537037</v>
      </c>
      <c r="K883" s="5">
        <v>1322632886</v>
      </c>
      <c r="L883" s="13">
        <f t="shared" si="53"/>
        <v>40877.25099537037</v>
      </c>
      <c r="M883" t="b">
        <v>0</v>
      </c>
      <c r="N883">
        <v>1</v>
      </c>
      <c r="O883" t="b">
        <v>0</v>
      </c>
      <c r="P883" t="s">
        <v>8279</v>
      </c>
      <c r="Q883" s="8">
        <f t="shared" si="54"/>
        <v>0.8</v>
      </c>
      <c r="R883" s="9">
        <f t="shared" si="55"/>
        <v>30</v>
      </c>
      <c r="S883" t="str">
        <f>IF(P883=music, "music")</f>
        <v>music</v>
      </c>
    </row>
    <row r="884" spans="1:19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3">
        <f t="shared" si="52"/>
        <v>40792.860532407409</v>
      </c>
      <c r="K884" s="5">
        <v>1312490350</v>
      </c>
      <c r="L884" s="13">
        <f t="shared" si="53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8">
        <f t="shared" si="54"/>
        <v>20.133333333333333</v>
      </c>
      <c r="R884" s="9">
        <f t="shared" si="55"/>
        <v>21.571428571428573</v>
      </c>
      <c r="S884" t="str">
        <f>IF(P884=music, "music")</f>
        <v>music</v>
      </c>
    </row>
    <row r="885" spans="1:19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3">
        <f t="shared" si="52"/>
        <v>42431.935590277775</v>
      </c>
      <c r="K885" s="5">
        <v>1451773635</v>
      </c>
      <c r="L885" s="13">
        <f t="shared" si="53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8">
        <f t="shared" si="54"/>
        <v>40.020000000000003</v>
      </c>
      <c r="R885" s="9">
        <f t="shared" si="55"/>
        <v>83.375</v>
      </c>
      <c r="S885" t="str">
        <f>IF(P885=music, "music")</f>
        <v>music</v>
      </c>
    </row>
    <row r="886" spans="1:19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3">
        <f t="shared" si="52"/>
        <v>41041.104861111111</v>
      </c>
      <c r="K886" s="5">
        <v>1331666146</v>
      </c>
      <c r="L886" s="13">
        <f t="shared" si="53"/>
        <v>40981.802615740737</v>
      </c>
      <c r="M886" t="b">
        <v>0</v>
      </c>
      <c r="N886">
        <v>2</v>
      </c>
      <c r="O886" t="b">
        <v>0</v>
      </c>
      <c r="P886" t="s">
        <v>8279</v>
      </c>
      <c r="Q886" s="8">
        <f t="shared" si="54"/>
        <v>1</v>
      </c>
      <c r="R886" s="9">
        <f t="shared" si="55"/>
        <v>10</v>
      </c>
      <c r="S886" t="str">
        <f>IF(P886=music, "music")</f>
        <v>music</v>
      </c>
    </row>
    <row r="887" spans="1:19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3">
        <f t="shared" si="52"/>
        <v>42734.941099537042</v>
      </c>
      <c r="K887" s="5">
        <v>1481322911</v>
      </c>
      <c r="L887" s="13">
        <f t="shared" si="53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8">
        <f t="shared" si="54"/>
        <v>75</v>
      </c>
      <c r="R887" s="9">
        <f t="shared" si="55"/>
        <v>35.714285714285715</v>
      </c>
      <c r="S887" t="str">
        <f>IF(P887=music, "music")</f>
        <v>music</v>
      </c>
    </row>
    <row r="888" spans="1:19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3">
        <f t="shared" si="52"/>
        <v>42628.870520833334</v>
      </c>
      <c r="K888" s="5">
        <v>1471812813</v>
      </c>
      <c r="L888" s="13">
        <f t="shared" si="53"/>
        <v>42603.870520833334</v>
      </c>
      <c r="M888" t="b">
        <v>0</v>
      </c>
      <c r="N888">
        <v>7</v>
      </c>
      <c r="O888" t="b">
        <v>0</v>
      </c>
      <c r="P888" t="s">
        <v>8279</v>
      </c>
      <c r="Q888" s="8">
        <f t="shared" si="54"/>
        <v>41</v>
      </c>
      <c r="R888" s="9">
        <f t="shared" si="55"/>
        <v>29.285714285714285</v>
      </c>
      <c r="S888" t="str">
        <f>IF(P888=music, "music")</f>
        <v>music</v>
      </c>
    </row>
    <row r="889" spans="1:19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3">
        <f t="shared" si="52"/>
        <v>41056.958969907406</v>
      </c>
      <c r="K889" s="5">
        <v>1335567655</v>
      </c>
      <c r="L889" s="13">
        <f t="shared" si="53"/>
        <v>41026.958969907406</v>
      </c>
      <c r="M889" t="b">
        <v>0</v>
      </c>
      <c r="N889">
        <v>0</v>
      </c>
      <c r="O889" t="b">
        <v>0</v>
      </c>
      <c r="P889" t="s">
        <v>8279</v>
      </c>
      <c r="Q889" s="8">
        <f t="shared" si="54"/>
        <v>0</v>
      </c>
      <c r="R889" s="9" t="e">
        <f t="shared" si="55"/>
        <v>#DIV/0!</v>
      </c>
      <c r="S889" t="str">
        <f>IF(P889=music, "music")</f>
        <v>music</v>
      </c>
    </row>
    <row r="890" spans="1:19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3">
        <f t="shared" si="52"/>
        <v>40787.25</v>
      </c>
      <c r="K890" s="5">
        <v>1311789885</v>
      </c>
      <c r="L890" s="13">
        <f t="shared" si="53"/>
        <v>40751.753298611111</v>
      </c>
      <c r="M890" t="b">
        <v>0</v>
      </c>
      <c r="N890">
        <v>4</v>
      </c>
      <c r="O890" t="b">
        <v>0</v>
      </c>
      <c r="P890" t="s">
        <v>8279</v>
      </c>
      <c r="Q890" s="8">
        <f t="shared" si="54"/>
        <v>7.1999999999999993</v>
      </c>
      <c r="R890" s="9">
        <f t="shared" si="55"/>
        <v>18</v>
      </c>
      <c r="S890" t="str">
        <f>IF(P890=music, "music")</f>
        <v>music</v>
      </c>
    </row>
    <row r="891" spans="1:19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3">
        <f t="shared" si="52"/>
        <v>41917.784062500003</v>
      </c>
      <c r="K891" s="5">
        <v>1409942943</v>
      </c>
      <c r="L891" s="13">
        <f t="shared" si="53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8">
        <f t="shared" si="54"/>
        <v>9.4412800000000008</v>
      </c>
      <c r="R891" s="9">
        <f t="shared" si="55"/>
        <v>73.760000000000005</v>
      </c>
      <c r="S891" t="str">
        <f>IF(P891=music, "music")</f>
        <v>music</v>
      </c>
    </row>
    <row r="892" spans="1:19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3">
        <f t="shared" si="52"/>
        <v>41599.740497685183</v>
      </c>
      <c r="K892" s="5">
        <v>1382460379</v>
      </c>
      <c r="L892" s="13">
        <f t="shared" si="53"/>
        <v>41569.698831018519</v>
      </c>
      <c r="M892" t="b">
        <v>0</v>
      </c>
      <c r="N892">
        <v>4</v>
      </c>
      <c r="O892" t="b">
        <v>0</v>
      </c>
      <c r="P892" t="s">
        <v>8279</v>
      </c>
      <c r="Q892" s="8">
        <f t="shared" si="54"/>
        <v>4.1666666666666661</v>
      </c>
      <c r="R892" s="9">
        <f t="shared" si="55"/>
        <v>31.25</v>
      </c>
      <c r="S892" t="str">
        <f>IF(P892=music, "music")</f>
        <v>music</v>
      </c>
    </row>
    <row r="893" spans="1:19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3">
        <f t="shared" si="52"/>
        <v>41872.031597222223</v>
      </c>
      <c r="K893" s="5">
        <v>1405989930</v>
      </c>
      <c r="L893" s="13">
        <f t="shared" si="53"/>
        <v>41842.031597222223</v>
      </c>
      <c r="M893" t="b">
        <v>0</v>
      </c>
      <c r="N893">
        <v>9</v>
      </c>
      <c r="O893" t="b">
        <v>0</v>
      </c>
      <c r="P893" t="s">
        <v>8279</v>
      </c>
      <c r="Q893" s="8">
        <f t="shared" si="54"/>
        <v>3.25</v>
      </c>
      <c r="R893" s="9">
        <f t="shared" si="55"/>
        <v>28.888888888888889</v>
      </c>
      <c r="S893" t="str">
        <f>IF(P893=music, "music")</f>
        <v>music</v>
      </c>
    </row>
    <row r="894" spans="1:19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3">
        <f t="shared" si="52"/>
        <v>40391.166666666664</v>
      </c>
      <c r="K894" s="5">
        <v>1273121283</v>
      </c>
      <c r="L894" s="13">
        <f t="shared" si="53"/>
        <v>40304.20003472222</v>
      </c>
      <c r="M894" t="b">
        <v>0</v>
      </c>
      <c r="N894">
        <v>17</v>
      </c>
      <c r="O894" t="b">
        <v>0</v>
      </c>
      <c r="P894" t="s">
        <v>8279</v>
      </c>
      <c r="Q894" s="8">
        <f t="shared" si="54"/>
        <v>40.75</v>
      </c>
      <c r="R894" s="9">
        <f t="shared" si="55"/>
        <v>143.8235294117647</v>
      </c>
      <c r="S894" t="str">
        <f>IF(P894=music, "music")</f>
        <v>music</v>
      </c>
    </row>
    <row r="895" spans="1:19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3">
        <f t="shared" si="52"/>
        <v>42095.856053240743</v>
      </c>
      <c r="K895" s="5">
        <v>1425331963</v>
      </c>
      <c r="L895" s="13">
        <f t="shared" si="53"/>
        <v>42065.897719907407</v>
      </c>
      <c r="M895" t="b">
        <v>0</v>
      </c>
      <c r="N895">
        <v>5</v>
      </c>
      <c r="O895" t="b">
        <v>0</v>
      </c>
      <c r="P895" t="s">
        <v>8279</v>
      </c>
      <c r="Q895" s="8">
        <f t="shared" si="54"/>
        <v>10</v>
      </c>
      <c r="R895" s="9">
        <f t="shared" si="55"/>
        <v>40</v>
      </c>
      <c r="S895" t="str">
        <f>IF(P895=music, "music")</f>
        <v>music</v>
      </c>
    </row>
    <row r="896" spans="1:19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3">
        <f t="shared" si="52"/>
        <v>42526.981597222228</v>
      </c>
      <c r="K896" s="5">
        <v>1462577610</v>
      </c>
      <c r="L896" s="13">
        <f t="shared" si="53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8">
        <f t="shared" si="54"/>
        <v>39.17</v>
      </c>
      <c r="R896" s="9">
        <f t="shared" si="55"/>
        <v>147.81132075471697</v>
      </c>
      <c r="S896" t="str">
        <f>IF(P896=music, "music")</f>
        <v>music</v>
      </c>
    </row>
    <row r="897" spans="1:19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3">
        <f t="shared" si="52"/>
        <v>40476.127650462964</v>
      </c>
      <c r="K897" s="5">
        <v>1284087829</v>
      </c>
      <c r="L897" s="13">
        <f t="shared" si="53"/>
        <v>40431.127650462964</v>
      </c>
      <c r="M897" t="b">
        <v>0</v>
      </c>
      <c r="N897">
        <v>7</v>
      </c>
      <c r="O897" t="b">
        <v>0</v>
      </c>
      <c r="P897" t="s">
        <v>8279</v>
      </c>
      <c r="Q897" s="8">
        <f t="shared" si="54"/>
        <v>2.4375</v>
      </c>
      <c r="R897" s="9">
        <f t="shared" si="55"/>
        <v>27.857142857142858</v>
      </c>
      <c r="S897" t="str">
        <f>IF(P897=music, "music")</f>
        <v>music</v>
      </c>
    </row>
    <row r="898" spans="1:19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3">
        <f t="shared" si="52"/>
        <v>42244.166666666672</v>
      </c>
      <c r="K898" s="5">
        <v>1438549026</v>
      </c>
      <c r="L898" s="13">
        <f t="shared" si="53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8">
        <f t="shared" si="54"/>
        <v>40</v>
      </c>
      <c r="R898" s="9">
        <f t="shared" si="55"/>
        <v>44.444444444444443</v>
      </c>
      <c r="S898" t="str">
        <f>IF(P898=music, "music")</f>
        <v>music</v>
      </c>
    </row>
    <row r="899" spans="1:19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3">
        <f t="shared" ref="J899:J962" si="56">(((I899/60)/60)/24)+DATE(1970,1,1)</f>
        <v>41241.730416666665</v>
      </c>
      <c r="K899" s="5">
        <v>1351528308</v>
      </c>
      <c r="L899" s="13">
        <f t="shared" ref="L899:L962" si="57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8">
        <f t="shared" ref="Q899:Q962" si="58">E899/D899*100</f>
        <v>0</v>
      </c>
      <c r="R899" s="9" t="e">
        <f t="shared" ref="R899:R962" si="59">E899/N899</f>
        <v>#DIV/0!</v>
      </c>
      <c r="S899" t="str">
        <f>IF(P899=music, "music")</f>
        <v>music</v>
      </c>
    </row>
    <row r="900" spans="1:19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3">
        <f t="shared" si="56"/>
        <v>40923.758217592593</v>
      </c>
      <c r="K900" s="5">
        <v>1322763110</v>
      </c>
      <c r="L900" s="13">
        <f t="shared" si="57"/>
        <v>40878.758217592593</v>
      </c>
      <c r="M900" t="b">
        <v>0</v>
      </c>
      <c r="N900">
        <v>2</v>
      </c>
      <c r="O900" t="b">
        <v>0</v>
      </c>
      <c r="P900" t="s">
        <v>8279</v>
      </c>
      <c r="Q900" s="8">
        <f t="shared" si="58"/>
        <v>2.8000000000000003</v>
      </c>
      <c r="R900" s="9">
        <f t="shared" si="59"/>
        <v>35</v>
      </c>
      <c r="S900" t="str">
        <f>IF(P900=music, "music")</f>
        <v>music</v>
      </c>
    </row>
    <row r="901" spans="1:19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3">
        <f t="shared" si="56"/>
        <v>40691.099097222221</v>
      </c>
      <c r="K901" s="5">
        <v>1302661362</v>
      </c>
      <c r="L901" s="13">
        <f t="shared" si="57"/>
        <v>40646.099097222221</v>
      </c>
      <c r="M901" t="b">
        <v>0</v>
      </c>
      <c r="N901">
        <v>8</v>
      </c>
      <c r="O901" t="b">
        <v>0</v>
      </c>
      <c r="P901" t="s">
        <v>8279</v>
      </c>
      <c r="Q901" s="8">
        <f t="shared" si="58"/>
        <v>37.333333333333336</v>
      </c>
      <c r="R901" s="9">
        <f t="shared" si="59"/>
        <v>35</v>
      </c>
      <c r="S901" t="str">
        <f>IF(P901=music, "music")</f>
        <v>music</v>
      </c>
    </row>
    <row r="902" spans="1:19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3">
        <f t="shared" si="56"/>
        <v>42459.807893518519</v>
      </c>
      <c r="K902" s="5">
        <v>1456777402</v>
      </c>
      <c r="L902" s="13">
        <f t="shared" si="57"/>
        <v>42429.84956018519</v>
      </c>
      <c r="M902" t="b">
        <v>0</v>
      </c>
      <c r="N902">
        <v>2</v>
      </c>
      <c r="O902" t="b">
        <v>0</v>
      </c>
      <c r="P902" t="s">
        <v>8278</v>
      </c>
      <c r="Q902" s="8">
        <f t="shared" si="58"/>
        <v>0.42</v>
      </c>
      <c r="R902" s="9">
        <f t="shared" si="59"/>
        <v>10.5</v>
      </c>
      <c r="S902" t="str">
        <f>IF(P902=music, "music")</f>
        <v>music</v>
      </c>
    </row>
    <row r="903" spans="1:19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3">
        <f t="shared" si="56"/>
        <v>40337.799305555556</v>
      </c>
      <c r="K903" s="5">
        <v>1272050914</v>
      </c>
      <c r="L903" s="13">
        <f t="shared" si="57"/>
        <v>40291.81150462963</v>
      </c>
      <c r="M903" t="b">
        <v>0</v>
      </c>
      <c r="N903">
        <v>0</v>
      </c>
      <c r="O903" t="b">
        <v>0</v>
      </c>
      <c r="P903" t="s">
        <v>8278</v>
      </c>
      <c r="Q903" s="8">
        <f t="shared" si="58"/>
        <v>0</v>
      </c>
      <c r="R903" s="9" t="e">
        <f t="shared" si="59"/>
        <v>#DIV/0!</v>
      </c>
      <c r="S903" t="str">
        <f>IF(P903=music, "music")</f>
        <v>music</v>
      </c>
    </row>
    <row r="904" spans="1:19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3">
        <f t="shared" si="56"/>
        <v>41881.645833333336</v>
      </c>
      <c r="K904" s="5">
        <v>1404947422</v>
      </c>
      <c r="L904" s="13">
        <f t="shared" si="57"/>
        <v>41829.965532407405</v>
      </c>
      <c r="M904" t="b">
        <v>0</v>
      </c>
      <c r="N904">
        <v>3</v>
      </c>
      <c r="O904" t="b">
        <v>0</v>
      </c>
      <c r="P904" t="s">
        <v>8278</v>
      </c>
      <c r="Q904" s="8">
        <f t="shared" si="58"/>
        <v>0.3</v>
      </c>
      <c r="R904" s="9">
        <f t="shared" si="59"/>
        <v>30</v>
      </c>
      <c r="S904" t="str">
        <f>IF(P904=music, "music")</f>
        <v>music</v>
      </c>
    </row>
    <row r="905" spans="1:19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3">
        <f t="shared" si="56"/>
        <v>41175.100694444445</v>
      </c>
      <c r="K905" s="5">
        <v>1346180780</v>
      </c>
      <c r="L905" s="13">
        <f t="shared" si="57"/>
        <v>41149.796064814815</v>
      </c>
      <c r="M905" t="b">
        <v>0</v>
      </c>
      <c r="N905">
        <v>4</v>
      </c>
      <c r="O905" t="b">
        <v>0</v>
      </c>
      <c r="P905" t="s">
        <v>8278</v>
      </c>
      <c r="Q905" s="8">
        <f t="shared" si="58"/>
        <v>3.2</v>
      </c>
      <c r="R905" s="9">
        <f t="shared" si="59"/>
        <v>40</v>
      </c>
      <c r="S905" t="str">
        <f>IF(P905=music, "music")</f>
        <v>music</v>
      </c>
    </row>
    <row r="906" spans="1:19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3">
        <f t="shared" si="56"/>
        <v>42372.080289351856</v>
      </c>
      <c r="K906" s="5">
        <v>1449194137</v>
      </c>
      <c r="L906" s="13">
        <f t="shared" si="57"/>
        <v>42342.080289351856</v>
      </c>
      <c r="M906" t="b">
        <v>0</v>
      </c>
      <c r="N906">
        <v>3</v>
      </c>
      <c r="O906" t="b">
        <v>0</v>
      </c>
      <c r="P906" t="s">
        <v>8278</v>
      </c>
      <c r="Q906" s="8">
        <f t="shared" si="58"/>
        <v>0.30199999999999999</v>
      </c>
      <c r="R906" s="9">
        <f t="shared" si="59"/>
        <v>50.333333333333336</v>
      </c>
      <c r="S906" t="str">
        <f>IF(P906=music, "music")</f>
        <v>music</v>
      </c>
    </row>
    <row r="907" spans="1:19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3">
        <f t="shared" si="56"/>
        <v>40567.239884259259</v>
      </c>
      <c r="K907" s="5">
        <v>1290663926</v>
      </c>
      <c r="L907" s="13">
        <f t="shared" si="57"/>
        <v>40507.239884259259</v>
      </c>
      <c r="M907" t="b">
        <v>0</v>
      </c>
      <c r="N907">
        <v>6</v>
      </c>
      <c r="O907" t="b">
        <v>0</v>
      </c>
      <c r="P907" t="s">
        <v>8278</v>
      </c>
      <c r="Q907" s="8">
        <f t="shared" si="58"/>
        <v>3.0153846153846153</v>
      </c>
      <c r="R907" s="9">
        <f t="shared" si="59"/>
        <v>32.666666666666664</v>
      </c>
      <c r="S907" t="str">
        <f>IF(P907=music, "music")</f>
        <v>music</v>
      </c>
    </row>
    <row r="908" spans="1:19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3">
        <f t="shared" si="56"/>
        <v>41711.148032407407</v>
      </c>
      <c r="K908" s="5">
        <v>1392093190</v>
      </c>
      <c r="L908" s="13">
        <f t="shared" si="57"/>
        <v>41681.189699074072</v>
      </c>
      <c r="M908" t="b">
        <v>0</v>
      </c>
      <c r="N908">
        <v>0</v>
      </c>
      <c r="O908" t="b">
        <v>0</v>
      </c>
      <c r="P908" t="s">
        <v>8278</v>
      </c>
      <c r="Q908" s="8">
        <f t="shared" si="58"/>
        <v>0</v>
      </c>
      <c r="R908" s="9" t="e">
        <f t="shared" si="59"/>
        <v>#DIV/0!</v>
      </c>
      <c r="S908" t="str">
        <f>IF(P908=music, "music")</f>
        <v>music</v>
      </c>
    </row>
    <row r="909" spans="1:19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3">
        <f t="shared" si="56"/>
        <v>40797.192395833335</v>
      </c>
      <c r="K909" s="5">
        <v>1313123823</v>
      </c>
      <c r="L909" s="13">
        <f t="shared" si="57"/>
        <v>40767.192395833335</v>
      </c>
      <c r="M909" t="b">
        <v>0</v>
      </c>
      <c r="N909">
        <v>0</v>
      </c>
      <c r="O909" t="b">
        <v>0</v>
      </c>
      <c r="P909" t="s">
        <v>8278</v>
      </c>
      <c r="Q909" s="8">
        <f t="shared" si="58"/>
        <v>0</v>
      </c>
      <c r="R909" s="9" t="e">
        <f t="shared" si="59"/>
        <v>#DIV/0!</v>
      </c>
      <c r="S909" t="str">
        <f>IF(P909=music, "music")</f>
        <v>music</v>
      </c>
    </row>
    <row r="910" spans="1:19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3">
        <f t="shared" si="56"/>
        <v>40386.207638888889</v>
      </c>
      <c r="K910" s="5">
        <v>1276283655</v>
      </c>
      <c r="L910" s="13">
        <f t="shared" si="57"/>
        <v>40340.801562499997</v>
      </c>
      <c r="M910" t="b">
        <v>0</v>
      </c>
      <c r="N910">
        <v>0</v>
      </c>
      <c r="O910" t="b">
        <v>0</v>
      </c>
      <c r="P910" t="s">
        <v>8278</v>
      </c>
      <c r="Q910" s="8">
        <f t="shared" si="58"/>
        <v>0</v>
      </c>
      <c r="R910" s="9" t="e">
        <f t="shared" si="59"/>
        <v>#DIV/0!</v>
      </c>
      <c r="S910" t="str">
        <f>IF(P910=music, "music")</f>
        <v>music</v>
      </c>
    </row>
    <row r="911" spans="1:19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3">
        <f t="shared" si="56"/>
        <v>41113.166666666664</v>
      </c>
      <c r="K911" s="5">
        <v>1340296440</v>
      </c>
      <c r="L911" s="13">
        <f t="shared" si="57"/>
        <v>41081.69027777778</v>
      </c>
      <c r="M911" t="b">
        <v>0</v>
      </c>
      <c r="N911">
        <v>8</v>
      </c>
      <c r="O911" t="b">
        <v>0</v>
      </c>
      <c r="P911" t="s">
        <v>8278</v>
      </c>
      <c r="Q911" s="8">
        <f t="shared" si="58"/>
        <v>3.25</v>
      </c>
      <c r="R911" s="9">
        <f t="shared" si="59"/>
        <v>65</v>
      </c>
      <c r="S911" t="str">
        <f>IF(P911=music, "music")</f>
        <v>music</v>
      </c>
    </row>
    <row r="912" spans="1:19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3">
        <f t="shared" si="56"/>
        <v>42797.545358796298</v>
      </c>
      <c r="K912" s="5">
        <v>1483362319</v>
      </c>
      <c r="L912" s="13">
        <f t="shared" si="57"/>
        <v>42737.545358796298</v>
      </c>
      <c r="M912" t="b">
        <v>0</v>
      </c>
      <c r="N912">
        <v>5</v>
      </c>
      <c r="O912" t="b">
        <v>0</v>
      </c>
      <c r="P912" t="s">
        <v>8278</v>
      </c>
      <c r="Q912" s="8">
        <f t="shared" si="58"/>
        <v>22.363636363636363</v>
      </c>
      <c r="R912" s="9">
        <f t="shared" si="59"/>
        <v>24.6</v>
      </c>
      <c r="S912" t="str">
        <f>IF(P912=music, "music")</f>
        <v>music</v>
      </c>
    </row>
    <row r="913" spans="1:19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3">
        <f t="shared" si="56"/>
        <v>41663.005150462966</v>
      </c>
      <c r="K913" s="5">
        <v>1388707645</v>
      </c>
      <c r="L913" s="13">
        <f t="shared" si="57"/>
        <v>41642.005150462966</v>
      </c>
      <c r="M913" t="b">
        <v>0</v>
      </c>
      <c r="N913">
        <v>0</v>
      </c>
      <c r="O913" t="b">
        <v>0</v>
      </c>
      <c r="P913" t="s">
        <v>8278</v>
      </c>
      <c r="Q913" s="8">
        <f t="shared" si="58"/>
        <v>0</v>
      </c>
      <c r="R913" s="9" t="e">
        <f t="shared" si="59"/>
        <v>#DIV/0!</v>
      </c>
      <c r="S913" t="str">
        <f>IF(P913=music, "music")</f>
        <v>music</v>
      </c>
    </row>
    <row r="914" spans="1:19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3">
        <f t="shared" si="56"/>
        <v>41254.151006944441</v>
      </c>
      <c r="K914" s="5">
        <v>1350009447</v>
      </c>
      <c r="L914" s="13">
        <f t="shared" si="57"/>
        <v>41194.109340277777</v>
      </c>
      <c r="M914" t="b">
        <v>0</v>
      </c>
      <c r="N914">
        <v>2</v>
      </c>
      <c r="O914" t="b">
        <v>0</v>
      </c>
      <c r="P914" t="s">
        <v>8278</v>
      </c>
      <c r="Q914" s="8">
        <f t="shared" si="58"/>
        <v>0.85714285714285721</v>
      </c>
      <c r="R914" s="9">
        <f t="shared" si="59"/>
        <v>15</v>
      </c>
      <c r="S914" t="str">
        <f>IF(P914=music, "music")</f>
        <v>music</v>
      </c>
    </row>
    <row r="915" spans="1:19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3">
        <f t="shared" si="56"/>
        <v>41034.139108796298</v>
      </c>
      <c r="K915" s="5">
        <v>1333596019</v>
      </c>
      <c r="L915" s="13">
        <f t="shared" si="57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8">
        <f t="shared" si="58"/>
        <v>6.6066666666666665</v>
      </c>
      <c r="R915" s="9">
        <f t="shared" si="59"/>
        <v>82.583333333333329</v>
      </c>
      <c r="S915" t="str">
        <f>IF(P915=music, "music")</f>
        <v>music</v>
      </c>
    </row>
    <row r="916" spans="1:19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3">
        <f t="shared" si="56"/>
        <v>41146.763275462967</v>
      </c>
      <c r="K916" s="5">
        <v>1343326747</v>
      </c>
      <c r="L916" s="13">
        <f t="shared" si="57"/>
        <v>41116.763275462967</v>
      </c>
      <c r="M916" t="b">
        <v>0</v>
      </c>
      <c r="N916">
        <v>0</v>
      </c>
      <c r="O916" t="b">
        <v>0</v>
      </c>
      <c r="P916" t="s">
        <v>8278</v>
      </c>
      <c r="Q916" s="8">
        <f t="shared" si="58"/>
        <v>0</v>
      </c>
      <c r="R916" s="9" t="e">
        <f t="shared" si="59"/>
        <v>#DIV/0!</v>
      </c>
      <c r="S916" t="str">
        <f>IF(P916=music, "music")</f>
        <v>music</v>
      </c>
    </row>
    <row r="917" spans="1:19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3">
        <f t="shared" si="56"/>
        <v>40969.207638888889</v>
      </c>
      <c r="K917" s="5">
        <v>1327853914</v>
      </c>
      <c r="L917" s="13">
        <f t="shared" si="57"/>
        <v>40937.679560185185</v>
      </c>
      <c r="M917" t="b">
        <v>0</v>
      </c>
      <c r="N917">
        <v>9</v>
      </c>
      <c r="O917" t="b">
        <v>0</v>
      </c>
      <c r="P917" t="s">
        <v>8278</v>
      </c>
      <c r="Q917" s="8">
        <f t="shared" si="58"/>
        <v>5.7692307692307692</v>
      </c>
      <c r="R917" s="9">
        <f t="shared" si="59"/>
        <v>41.666666666666664</v>
      </c>
      <c r="S917" t="str">
        <f>IF(P917=music, "music")</f>
        <v>music</v>
      </c>
    </row>
    <row r="918" spans="1:19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3">
        <f t="shared" si="56"/>
        <v>40473.208333333336</v>
      </c>
      <c r="K918" s="5">
        <v>1284409734</v>
      </c>
      <c r="L918" s="13">
        <f t="shared" si="57"/>
        <v>40434.853402777779</v>
      </c>
      <c r="M918" t="b">
        <v>0</v>
      </c>
      <c r="N918">
        <v>0</v>
      </c>
      <c r="O918" t="b">
        <v>0</v>
      </c>
      <c r="P918" t="s">
        <v>8278</v>
      </c>
      <c r="Q918" s="8">
        <f t="shared" si="58"/>
        <v>0</v>
      </c>
      <c r="R918" s="9" t="e">
        <f t="shared" si="59"/>
        <v>#DIV/0!</v>
      </c>
      <c r="S918" t="str">
        <f>IF(P918=music, "music")</f>
        <v>music</v>
      </c>
    </row>
    <row r="919" spans="1:19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3">
        <f t="shared" si="56"/>
        <v>41834.104166666664</v>
      </c>
      <c r="K919" s="5">
        <v>1402612730</v>
      </c>
      <c r="L919" s="13">
        <f t="shared" si="57"/>
        <v>41802.94363425926</v>
      </c>
      <c r="M919" t="b">
        <v>0</v>
      </c>
      <c r="N919">
        <v>1</v>
      </c>
      <c r="O919" t="b">
        <v>0</v>
      </c>
      <c r="P919" t="s">
        <v>8278</v>
      </c>
      <c r="Q919" s="8">
        <f t="shared" si="58"/>
        <v>0.6</v>
      </c>
      <c r="R919" s="9">
        <f t="shared" si="59"/>
        <v>30</v>
      </c>
      <c r="S919" t="str">
        <f>IF(P919=music, "music")</f>
        <v>music</v>
      </c>
    </row>
    <row r="920" spans="1:19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3">
        <f t="shared" si="56"/>
        <v>41974.957881944443</v>
      </c>
      <c r="K920" s="5">
        <v>1414879161</v>
      </c>
      <c r="L920" s="13">
        <f t="shared" si="57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8">
        <f t="shared" si="58"/>
        <v>5.0256410256410255</v>
      </c>
      <c r="R920" s="9">
        <f t="shared" si="59"/>
        <v>19.600000000000001</v>
      </c>
      <c r="S920" t="str">
        <f>IF(P920=music, "music")</f>
        <v>music</v>
      </c>
    </row>
    <row r="921" spans="1:19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3">
        <f t="shared" si="56"/>
        <v>41262.641724537039</v>
      </c>
      <c r="K921" s="5">
        <v>1352906645</v>
      </c>
      <c r="L921" s="13">
        <f t="shared" si="57"/>
        <v>41227.641724537039</v>
      </c>
      <c r="M921" t="b">
        <v>0</v>
      </c>
      <c r="N921">
        <v>1</v>
      </c>
      <c r="O921" t="b">
        <v>0</v>
      </c>
      <c r="P921" t="s">
        <v>8278</v>
      </c>
      <c r="Q921" s="8">
        <f t="shared" si="58"/>
        <v>0.5</v>
      </c>
      <c r="R921" s="9">
        <f t="shared" si="59"/>
        <v>100</v>
      </c>
      <c r="S921" t="str">
        <f>IF(P921=music, "music")</f>
        <v>music</v>
      </c>
    </row>
    <row r="922" spans="1:19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3">
        <f t="shared" si="56"/>
        <v>41592.713217592594</v>
      </c>
      <c r="K922" s="5">
        <v>1381853222</v>
      </c>
      <c r="L922" s="13">
        <f t="shared" si="57"/>
        <v>41562.67155092593</v>
      </c>
      <c r="M922" t="b">
        <v>0</v>
      </c>
      <c r="N922">
        <v>0</v>
      </c>
      <c r="O922" t="b">
        <v>0</v>
      </c>
      <c r="P922" t="s">
        <v>8278</v>
      </c>
      <c r="Q922" s="8">
        <f t="shared" si="58"/>
        <v>0</v>
      </c>
      <c r="R922" s="9" t="e">
        <f t="shared" si="59"/>
        <v>#DIV/0!</v>
      </c>
      <c r="S922" t="str">
        <f>IF(P922=music, "music")</f>
        <v>music</v>
      </c>
    </row>
    <row r="923" spans="1:19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3">
        <f t="shared" si="56"/>
        <v>40889.212685185186</v>
      </c>
      <c r="K923" s="5">
        <v>1320033976</v>
      </c>
      <c r="L923" s="13">
        <f t="shared" si="57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8">
        <f t="shared" si="58"/>
        <v>30.9</v>
      </c>
      <c r="R923" s="9">
        <f t="shared" si="59"/>
        <v>231.75</v>
      </c>
      <c r="S923" t="str">
        <f>IF(P923=music, "music")</f>
        <v>music</v>
      </c>
    </row>
    <row r="924" spans="1:19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3">
        <f t="shared" si="56"/>
        <v>41913.530011574076</v>
      </c>
      <c r="K924" s="5">
        <v>1409143393</v>
      </c>
      <c r="L924" s="13">
        <f t="shared" si="57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8">
        <f t="shared" si="58"/>
        <v>21.037037037037038</v>
      </c>
      <c r="R924" s="9">
        <f t="shared" si="59"/>
        <v>189.33333333333334</v>
      </c>
      <c r="S924" t="str">
        <f>IF(P924=music, "music")</f>
        <v>music</v>
      </c>
    </row>
    <row r="925" spans="1:19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3">
        <f t="shared" si="56"/>
        <v>41965.001423611116</v>
      </c>
      <c r="K925" s="5">
        <v>1414018923</v>
      </c>
      <c r="L925" s="13">
        <f t="shared" si="57"/>
        <v>41934.959756944445</v>
      </c>
      <c r="M925" t="b">
        <v>0</v>
      </c>
      <c r="N925">
        <v>6</v>
      </c>
      <c r="O925" t="b">
        <v>0</v>
      </c>
      <c r="P925" t="s">
        <v>8278</v>
      </c>
      <c r="Q925" s="8">
        <f t="shared" si="58"/>
        <v>2.1999999999999997</v>
      </c>
      <c r="R925" s="9">
        <f t="shared" si="59"/>
        <v>55</v>
      </c>
      <c r="S925" t="str">
        <f>IF(P925=music, "music")</f>
        <v>music</v>
      </c>
    </row>
    <row r="926" spans="1:19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3">
        <f t="shared" si="56"/>
        <v>41318.942928240744</v>
      </c>
      <c r="K926" s="5">
        <v>1358203069</v>
      </c>
      <c r="L926" s="13">
        <f t="shared" si="57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8">
        <f t="shared" si="58"/>
        <v>10.9</v>
      </c>
      <c r="R926" s="9">
        <f t="shared" si="59"/>
        <v>21.8</v>
      </c>
      <c r="S926" t="str">
        <f>IF(P926=music, "music")</f>
        <v>music</v>
      </c>
    </row>
    <row r="927" spans="1:19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3">
        <f t="shared" si="56"/>
        <v>41605.922581018516</v>
      </c>
      <c r="K927" s="5">
        <v>1382994511</v>
      </c>
      <c r="L927" s="13">
        <f t="shared" si="57"/>
        <v>41575.880914351852</v>
      </c>
      <c r="M927" t="b">
        <v>0</v>
      </c>
      <c r="N927">
        <v>5</v>
      </c>
      <c r="O927" t="b">
        <v>0</v>
      </c>
      <c r="P927" t="s">
        <v>8278</v>
      </c>
      <c r="Q927" s="8">
        <f t="shared" si="58"/>
        <v>2.666666666666667</v>
      </c>
      <c r="R927" s="9">
        <f t="shared" si="59"/>
        <v>32</v>
      </c>
      <c r="S927" t="str">
        <f>IF(P927=music, "music")</f>
        <v>music</v>
      </c>
    </row>
    <row r="928" spans="1:19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3">
        <f t="shared" si="56"/>
        <v>40367.944444444445</v>
      </c>
      <c r="K928" s="5">
        <v>1276043330</v>
      </c>
      <c r="L928" s="13">
        <f t="shared" si="57"/>
        <v>40338.02002314815</v>
      </c>
      <c r="M928" t="b">
        <v>0</v>
      </c>
      <c r="N928">
        <v>0</v>
      </c>
      <c r="O928" t="b">
        <v>0</v>
      </c>
      <c r="P928" t="s">
        <v>8278</v>
      </c>
      <c r="Q928" s="8">
        <f t="shared" si="58"/>
        <v>0</v>
      </c>
      <c r="R928" s="9" t="e">
        <f t="shared" si="59"/>
        <v>#DIV/0!</v>
      </c>
      <c r="S928" t="str">
        <f>IF(P928=music, "music")</f>
        <v>music</v>
      </c>
    </row>
    <row r="929" spans="1:19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3">
        <f t="shared" si="56"/>
        <v>41043.822858796295</v>
      </c>
      <c r="K929" s="5">
        <v>1334432695</v>
      </c>
      <c r="L929" s="13">
        <f t="shared" si="57"/>
        <v>41013.822858796295</v>
      </c>
      <c r="M929" t="b">
        <v>0</v>
      </c>
      <c r="N929">
        <v>0</v>
      </c>
      <c r="O929" t="b">
        <v>0</v>
      </c>
      <c r="P929" t="s">
        <v>8278</v>
      </c>
      <c r="Q929" s="8">
        <f t="shared" si="58"/>
        <v>0</v>
      </c>
      <c r="R929" s="9" t="e">
        <f t="shared" si="59"/>
        <v>#DIV/0!</v>
      </c>
      <c r="S929" t="str">
        <f>IF(P929=music, "music")</f>
        <v>music</v>
      </c>
    </row>
    <row r="930" spans="1:19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3">
        <f t="shared" si="56"/>
        <v>41231</v>
      </c>
      <c r="K930" s="5">
        <v>1348864913</v>
      </c>
      <c r="L930" s="13">
        <f t="shared" si="57"/>
        <v>41180.86241898148</v>
      </c>
      <c r="M930" t="b">
        <v>0</v>
      </c>
      <c r="N930">
        <v>28</v>
      </c>
      <c r="O930" t="b">
        <v>0</v>
      </c>
      <c r="P930" t="s">
        <v>8278</v>
      </c>
      <c r="Q930" s="8">
        <f t="shared" si="58"/>
        <v>10.86206896551724</v>
      </c>
      <c r="R930" s="9">
        <f t="shared" si="59"/>
        <v>56.25</v>
      </c>
      <c r="S930" t="str">
        <f>IF(P930=music, "music")</f>
        <v>music</v>
      </c>
    </row>
    <row r="931" spans="1:19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3">
        <f t="shared" si="56"/>
        <v>41008.196400462963</v>
      </c>
      <c r="K931" s="5">
        <v>1331358169</v>
      </c>
      <c r="L931" s="13">
        <f t="shared" si="57"/>
        <v>40978.238067129627</v>
      </c>
      <c r="M931" t="b">
        <v>0</v>
      </c>
      <c r="N931">
        <v>0</v>
      </c>
      <c r="O931" t="b">
        <v>0</v>
      </c>
      <c r="P931" t="s">
        <v>8278</v>
      </c>
      <c r="Q931" s="8">
        <f t="shared" si="58"/>
        <v>0</v>
      </c>
      <c r="R931" s="9" t="e">
        <f t="shared" si="59"/>
        <v>#DIV/0!</v>
      </c>
      <c r="S931" t="str">
        <f>IF(P931=music, "music")</f>
        <v>music</v>
      </c>
    </row>
    <row r="932" spans="1:19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3">
        <f t="shared" si="56"/>
        <v>40354.897222222222</v>
      </c>
      <c r="K932" s="5">
        <v>1273874306</v>
      </c>
      <c r="L932" s="13">
        <f t="shared" si="57"/>
        <v>40312.915578703702</v>
      </c>
      <c r="M932" t="b">
        <v>0</v>
      </c>
      <c r="N932">
        <v>5</v>
      </c>
      <c r="O932" t="b">
        <v>0</v>
      </c>
      <c r="P932" t="s">
        <v>8278</v>
      </c>
      <c r="Q932" s="8">
        <f t="shared" si="58"/>
        <v>38.333333333333336</v>
      </c>
      <c r="R932" s="9">
        <f t="shared" si="59"/>
        <v>69</v>
      </c>
      <c r="S932" t="str">
        <f>IF(P932=music, "music")</f>
        <v>music</v>
      </c>
    </row>
    <row r="933" spans="1:19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3">
        <f t="shared" si="56"/>
        <v>41714.916666666664</v>
      </c>
      <c r="K933" s="5">
        <v>1392021502</v>
      </c>
      <c r="L933" s="13">
        <f t="shared" si="57"/>
        <v>41680.359976851854</v>
      </c>
      <c r="M933" t="b">
        <v>0</v>
      </c>
      <c r="N933">
        <v>7</v>
      </c>
      <c r="O933" t="b">
        <v>0</v>
      </c>
      <c r="P933" t="s">
        <v>8278</v>
      </c>
      <c r="Q933" s="8">
        <f t="shared" si="58"/>
        <v>6.5500000000000007</v>
      </c>
      <c r="R933" s="9">
        <f t="shared" si="59"/>
        <v>18.714285714285715</v>
      </c>
      <c r="S933" t="str">
        <f>IF(P933=music, "music")</f>
        <v>music</v>
      </c>
    </row>
    <row r="934" spans="1:19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3">
        <f t="shared" si="56"/>
        <v>41355.927604166667</v>
      </c>
      <c r="K934" s="5">
        <v>1360106145</v>
      </c>
      <c r="L934" s="13">
        <f t="shared" si="57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8">
        <f t="shared" si="58"/>
        <v>14.536842105263158</v>
      </c>
      <c r="R934" s="9">
        <f t="shared" si="59"/>
        <v>46.033333333333331</v>
      </c>
      <c r="S934" t="str">
        <f>IF(P934=music, "music")</f>
        <v>music</v>
      </c>
    </row>
    <row r="935" spans="1:19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3">
        <f t="shared" si="56"/>
        <v>41771.169085648151</v>
      </c>
      <c r="K935" s="5">
        <v>1394683409</v>
      </c>
      <c r="L935" s="13">
        <f t="shared" si="57"/>
        <v>41711.169085648151</v>
      </c>
      <c r="M935" t="b">
        <v>0</v>
      </c>
      <c r="N935">
        <v>2</v>
      </c>
      <c r="O935" t="b">
        <v>0</v>
      </c>
      <c r="P935" t="s">
        <v>8278</v>
      </c>
      <c r="Q935" s="8">
        <f t="shared" si="58"/>
        <v>6</v>
      </c>
      <c r="R935" s="9">
        <f t="shared" si="59"/>
        <v>60</v>
      </c>
      <c r="S935" t="str">
        <f>IF(P935=music, "music")</f>
        <v>music</v>
      </c>
    </row>
    <row r="936" spans="1:19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3">
        <f t="shared" si="56"/>
        <v>41763.25</v>
      </c>
      <c r="K936" s="5">
        <v>1396633284</v>
      </c>
      <c r="L936" s="13">
        <f t="shared" si="57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8">
        <f t="shared" si="58"/>
        <v>30.4</v>
      </c>
      <c r="R936" s="9">
        <f t="shared" si="59"/>
        <v>50.666666666666664</v>
      </c>
      <c r="S936" t="str">
        <f>IF(P936=music, "music")</f>
        <v>music</v>
      </c>
    </row>
    <row r="937" spans="1:19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3">
        <f t="shared" si="56"/>
        <v>42398.333668981482</v>
      </c>
      <c r="K937" s="5">
        <v>1451462429</v>
      </c>
      <c r="L937" s="13">
        <f t="shared" si="57"/>
        <v>42368.333668981482</v>
      </c>
      <c r="M937" t="b">
        <v>0</v>
      </c>
      <c r="N937">
        <v>2</v>
      </c>
      <c r="O937" t="b">
        <v>0</v>
      </c>
      <c r="P937" t="s">
        <v>8278</v>
      </c>
      <c r="Q937" s="8">
        <f t="shared" si="58"/>
        <v>1.4285714285714286</v>
      </c>
      <c r="R937" s="9">
        <f t="shared" si="59"/>
        <v>25</v>
      </c>
      <c r="S937" t="str">
        <f>IF(P937=music, "music")</f>
        <v>music</v>
      </c>
    </row>
    <row r="938" spans="1:19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3">
        <f t="shared" si="56"/>
        <v>40926.833333333336</v>
      </c>
      <c r="K938" s="5">
        <v>1323131689</v>
      </c>
      <c r="L938" s="13">
        <f t="shared" si="57"/>
        <v>40883.024178240739</v>
      </c>
      <c r="M938" t="b">
        <v>0</v>
      </c>
      <c r="N938">
        <v>0</v>
      </c>
      <c r="O938" t="b">
        <v>0</v>
      </c>
      <c r="P938" t="s">
        <v>8278</v>
      </c>
      <c r="Q938" s="8">
        <f t="shared" si="58"/>
        <v>0</v>
      </c>
      <c r="R938" s="9" t="e">
        <f t="shared" si="59"/>
        <v>#DIV/0!</v>
      </c>
      <c r="S938" t="str">
        <f>IF(P938=music, "music")</f>
        <v>music</v>
      </c>
    </row>
    <row r="939" spans="1:19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3">
        <f t="shared" si="56"/>
        <v>41581.839780092596</v>
      </c>
      <c r="K939" s="5">
        <v>1380913757</v>
      </c>
      <c r="L939" s="13">
        <f t="shared" si="57"/>
        <v>41551.798113425924</v>
      </c>
      <c r="M939" t="b">
        <v>0</v>
      </c>
      <c r="N939">
        <v>2</v>
      </c>
      <c r="O939" t="b">
        <v>0</v>
      </c>
      <c r="P939" t="s">
        <v>8278</v>
      </c>
      <c r="Q939" s="8">
        <f t="shared" si="58"/>
        <v>1.1428571428571428</v>
      </c>
      <c r="R939" s="9">
        <f t="shared" si="59"/>
        <v>20</v>
      </c>
      <c r="S939" t="str">
        <f>IF(P939=music, "music")</f>
        <v>music</v>
      </c>
    </row>
    <row r="940" spans="1:19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3">
        <f t="shared" si="56"/>
        <v>41154.479722222226</v>
      </c>
      <c r="K940" s="5">
        <v>1343993448</v>
      </c>
      <c r="L940" s="13">
        <f t="shared" si="57"/>
        <v>41124.479722222226</v>
      </c>
      <c r="M940" t="b">
        <v>0</v>
      </c>
      <c r="N940">
        <v>1</v>
      </c>
      <c r="O940" t="b">
        <v>0</v>
      </c>
      <c r="P940" t="s">
        <v>8278</v>
      </c>
      <c r="Q940" s="8">
        <f t="shared" si="58"/>
        <v>0.35714285714285715</v>
      </c>
      <c r="R940" s="9">
        <f t="shared" si="59"/>
        <v>25</v>
      </c>
      <c r="S940" t="str">
        <f>IF(P940=music, "music")</f>
        <v>music</v>
      </c>
    </row>
    <row r="941" spans="1:19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3">
        <f t="shared" si="56"/>
        <v>41455.831944444442</v>
      </c>
      <c r="K941" s="5">
        <v>1369246738</v>
      </c>
      <c r="L941" s="13">
        <f t="shared" si="57"/>
        <v>41416.763171296298</v>
      </c>
      <c r="M941" t="b">
        <v>0</v>
      </c>
      <c r="N941">
        <v>2</v>
      </c>
      <c r="O941" t="b">
        <v>0</v>
      </c>
      <c r="P941" t="s">
        <v>8278</v>
      </c>
      <c r="Q941" s="8">
        <f t="shared" si="58"/>
        <v>1.4545454545454546</v>
      </c>
      <c r="R941" s="9">
        <f t="shared" si="59"/>
        <v>20</v>
      </c>
      <c r="S941" t="str">
        <f>IF(P941=music, "music")</f>
        <v>music</v>
      </c>
    </row>
    <row r="942" spans="1:19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3">
        <f t="shared" si="56"/>
        <v>42227.008402777778</v>
      </c>
      <c r="K942" s="5">
        <v>1435363926</v>
      </c>
      <c r="L942" s="13">
        <f t="shared" si="57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8">
        <f t="shared" si="58"/>
        <v>17.155555555555555</v>
      </c>
      <c r="R942" s="9">
        <f t="shared" si="59"/>
        <v>110.28571428571429</v>
      </c>
      <c r="S942" t="str">
        <f>IF(P942=technology, "technology")</f>
        <v>technology</v>
      </c>
    </row>
    <row r="943" spans="1:19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3">
        <f t="shared" si="56"/>
        <v>42776.096585648149</v>
      </c>
      <c r="K943" s="5">
        <v>1484101145</v>
      </c>
      <c r="L943" s="13">
        <f t="shared" si="57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8">
        <f t="shared" si="58"/>
        <v>2.3220000000000001</v>
      </c>
      <c r="R943" s="9">
        <f t="shared" si="59"/>
        <v>37.451612903225808</v>
      </c>
      <c r="S943" t="str">
        <f>IF(P943=technology, "technology")</f>
        <v>technology</v>
      </c>
    </row>
    <row r="944" spans="1:19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3">
        <f t="shared" si="56"/>
        <v>42418.843287037031</v>
      </c>
      <c r="K944" s="5">
        <v>1452716060</v>
      </c>
      <c r="L944" s="13">
        <f t="shared" si="57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8">
        <f t="shared" si="58"/>
        <v>8.9066666666666663</v>
      </c>
      <c r="R944" s="9">
        <f t="shared" si="59"/>
        <v>41.75</v>
      </c>
      <c r="S944" t="str">
        <f>IF(P944=technology, "technology")</f>
        <v>technology</v>
      </c>
    </row>
    <row r="945" spans="1:19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3">
        <f t="shared" si="56"/>
        <v>42703.709548611107</v>
      </c>
      <c r="K945" s="5">
        <v>1477843305</v>
      </c>
      <c r="L945" s="13">
        <f t="shared" si="57"/>
        <v>42673.66788194445</v>
      </c>
      <c r="M945" t="b">
        <v>0</v>
      </c>
      <c r="N945">
        <v>12</v>
      </c>
      <c r="O945" t="b">
        <v>0</v>
      </c>
      <c r="P945" t="s">
        <v>8273</v>
      </c>
      <c r="Q945" s="8">
        <f t="shared" si="58"/>
        <v>9.6333333333333346</v>
      </c>
      <c r="R945" s="9">
        <f t="shared" si="59"/>
        <v>24.083333333333332</v>
      </c>
      <c r="S945" t="str">
        <f>IF(P945=technology, "technology")</f>
        <v>technology</v>
      </c>
    </row>
    <row r="946" spans="1:19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3">
        <f t="shared" si="56"/>
        <v>42478.583333333328</v>
      </c>
      <c r="K946" s="5">
        <v>1458050450</v>
      </c>
      <c r="L946" s="13">
        <f t="shared" si="57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8">
        <f t="shared" si="58"/>
        <v>13.325999999999999</v>
      </c>
      <c r="R946" s="9">
        <f t="shared" si="59"/>
        <v>69.40625</v>
      </c>
      <c r="S946" t="str">
        <f>IF(P946=technology, "technology")</f>
        <v>technology</v>
      </c>
    </row>
    <row r="947" spans="1:19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3">
        <f t="shared" si="56"/>
        <v>42784.999305555553</v>
      </c>
      <c r="K947" s="5">
        <v>1482958626</v>
      </c>
      <c r="L947" s="13">
        <f t="shared" si="57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8">
        <f t="shared" si="58"/>
        <v>2.484</v>
      </c>
      <c r="R947" s="9">
        <f t="shared" si="59"/>
        <v>155.25</v>
      </c>
      <c r="S947" t="str">
        <f>IF(P947=technology, "technology")</f>
        <v>technology</v>
      </c>
    </row>
    <row r="948" spans="1:19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3">
        <f t="shared" si="56"/>
        <v>42622.750555555554</v>
      </c>
      <c r="K948" s="5">
        <v>1470852048</v>
      </c>
      <c r="L948" s="13">
        <f t="shared" si="57"/>
        <v>42592.750555555554</v>
      </c>
      <c r="M948" t="b">
        <v>0</v>
      </c>
      <c r="N948">
        <v>5</v>
      </c>
      <c r="O948" t="b">
        <v>0</v>
      </c>
      <c r="P948" t="s">
        <v>8273</v>
      </c>
      <c r="Q948" s="8">
        <f t="shared" si="58"/>
        <v>1.9066666666666665</v>
      </c>
      <c r="R948" s="9">
        <f t="shared" si="59"/>
        <v>57.2</v>
      </c>
      <c r="S948" t="str">
        <f>IF(P948=technology, "technology")</f>
        <v>technology</v>
      </c>
    </row>
    <row r="949" spans="1:19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3">
        <f t="shared" si="56"/>
        <v>42551.781319444446</v>
      </c>
      <c r="K949" s="5">
        <v>1462128306</v>
      </c>
      <c r="L949" s="13">
        <f t="shared" si="57"/>
        <v>42491.781319444446</v>
      </c>
      <c r="M949" t="b">
        <v>0</v>
      </c>
      <c r="N949">
        <v>0</v>
      </c>
      <c r="O949" t="b">
        <v>0</v>
      </c>
      <c r="P949" t="s">
        <v>8273</v>
      </c>
      <c r="Q949" s="8">
        <f t="shared" si="58"/>
        <v>0</v>
      </c>
      <c r="R949" s="9" t="e">
        <f t="shared" si="59"/>
        <v>#DIV/0!</v>
      </c>
      <c r="S949" t="str">
        <f>IF(P949=technology, "technology")</f>
        <v>technology</v>
      </c>
    </row>
    <row r="950" spans="1:19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3">
        <f t="shared" si="56"/>
        <v>42441.828287037039</v>
      </c>
      <c r="K950" s="5">
        <v>1455220364</v>
      </c>
      <c r="L950" s="13">
        <f t="shared" si="57"/>
        <v>42411.828287037039</v>
      </c>
      <c r="M950" t="b">
        <v>0</v>
      </c>
      <c r="N950">
        <v>8</v>
      </c>
      <c r="O950" t="b">
        <v>0</v>
      </c>
      <c r="P950" t="s">
        <v>8273</v>
      </c>
      <c r="Q950" s="8">
        <f t="shared" si="58"/>
        <v>12</v>
      </c>
      <c r="R950" s="9">
        <f t="shared" si="59"/>
        <v>60</v>
      </c>
      <c r="S950" t="str">
        <f>IF(P950=technology, "technology")</f>
        <v>technology</v>
      </c>
    </row>
    <row r="951" spans="1:19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3">
        <f t="shared" si="56"/>
        <v>42421.043703703705</v>
      </c>
      <c r="K951" s="5">
        <v>1450832576</v>
      </c>
      <c r="L951" s="13">
        <f t="shared" si="57"/>
        <v>42361.043703703705</v>
      </c>
      <c r="M951" t="b">
        <v>0</v>
      </c>
      <c r="N951">
        <v>7</v>
      </c>
      <c r="O951" t="b">
        <v>0</v>
      </c>
      <c r="P951" t="s">
        <v>8273</v>
      </c>
      <c r="Q951" s="8">
        <f t="shared" si="58"/>
        <v>1.365</v>
      </c>
      <c r="R951" s="9">
        <f t="shared" si="59"/>
        <v>39</v>
      </c>
      <c r="S951" t="str">
        <f>IF(P951=technology, "technology")</f>
        <v>technology</v>
      </c>
    </row>
    <row r="952" spans="1:19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3">
        <f t="shared" si="56"/>
        <v>42386.750706018516</v>
      </c>
      <c r="K952" s="5">
        <v>1450461661</v>
      </c>
      <c r="L952" s="13">
        <f t="shared" si="57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8">
        <f t="shared" si="58"/>
        <v>28.04</v>
      </c>
      <c r="R952" s="9">
        <f t="shared" si="59"/>
        <v>58.416666666666664</v>
      </c>
      <c r="S952" t="str">
        <f>IF(P952=technology, "technology")</f>
        <v>technology</v>
      </c>
    </row>
    <row r="953" spans="1:19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3">
        <f t="shared" si="56"/>
        <v>42525.653611111105</v>
      </c>
      <c r="K953" s="5">
        <v>1461166872</v>
      </c>
      <c r="L953" s="13">
        <f t="shared" si="57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8">
        <f t="shared" si="58"/>
        <v>38.39</v>
      </c>
      <c r="R953" s="9">
        <f t="shared" si="59"/>
        <v>158.63636363636363</v>
      </c>
      <c r="S953" t="str">
        <f>IF(P953=technology, "technology")</f>
        <v>technology</v>
      </c>
    </row>
    <row r="954" spans="1:19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3">
        <f t="shared" si="56"/>
        <v>42692.655231481483</v>
      </c>
      <c r="K954" s="5">
        <v>1476888212</v>
      </c>
      <c r="L954" s="13">
        <f t="shared" si="57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8">
        <f t="shared" si="58"/>
        <v>39.942857142857143</v>
      </c>
      <c r="R954" s="9">
        <f t="shared" si="59"/>
        <v>99.857142857142861</v>
      </c>
      <c r="S954" t="str">
        <f>IF(P954=technology, "technology")</f>
        <v>technology</v>
      </c>
    </row>
    <row r="955" spans="1:19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3">
        <f t="shared" si="56"/>
        <v>42029.164340277777</v>
      </c>
      <c r="K955" s="5">
        <v>1419566199</v>
      </c>
      <c r="L955" s="13">
        <f t="shared" si="57"/>
        <v>41999.164340277777</v>
      </c>
      <c r="M955" t="b">
        <v>0</v>
      </c>
      <c r="N955">
        <v>5</v>
      </c>
      <c r="O955" t="b">
        <v>0</v>
      </c>
      <c r="P955" t="s">
        <v>8273</v>
      </c>
      <c r="Q955" s="8">
        <f t="shared" si="58"/>
        <v>0.84</v>
      </c>
      <c r="R955" s="9">
        <f t="shared" si="59"/>
        <v>25.2</v>
      </c>
      <c r="S955" t="str">
        <f>IF(P955=technology, "technology")</f>
        <v>technology</v>
      </c>
    </row>
    <row r="956" spans="1:19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3">
        <f t="shared" si="56"/>
        <v>42236.833784722221</v>
      </c>
      <c r="K956" s="5">
        <v>1436472039</v>
      </c>
      <c r="L956" s="13">
        <f t="shared" si="57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8">
        <f t="shared" si="58"/>
        <v>43.406666666666666</v>
      </c>
      <c r="R956" s="9">
        <f t="shared" si="59"/>
        <v>89.191780821917803</v>
      </c>
      <c r="S956" t="str">
        <f>IF(P956=technology, "technology")</f>
        <v>technology</v>
      </c>
    </row>
    <row r="957" spans="1:19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3">
        <f t="shared" si="56"/>
        <v>42626.295138888891</v>
      </c>
      <c r="K957" s="5">
        <v>1470294300</v>
      </c>
      <c r="L957" s="13">
        <f t="shared" si="57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8">
        <f t="shared" si="58"/>
        <v>5.6613333333333333</v>
      </c>
      <c r="R957" s="9">
        <f t="shared" si="59"/>
        <v>182.6236559139785</v>
      </c>
      <c r="S957" t="str">
        <f>IF(P957=technology, "technology")</f>
        <v>technology</v>
      </c>
    </row>
    <row r="958" spans="1:19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3">
        <f t="shared" si="56"/>
        <v>42120.872210648144</v>
      </c>
      <c r="K958" s="5">
        <v>1424901359</v>
      </c>
      <c r="L958" s="13">
        <f t="shared" si="57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8">
        <f t="shared" si="58"/>
        <v>1.722</v>
      </c>
      <c r="R958" s="9">
        <f t="shared" si="59"/>
        <v>50.647058823529413</v>
      </c>
      <c r="S958" t="str">
        <f>IF(P958=technology, "technology")</f>
        <v>technology</v>
      </c>
    </row>
    <row r="959" spans="1:19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3">
        <f t="shared" si="56"/>
        <v>42691.594131944439</v>
      </c>
      <c r="K959" s="5">
        <v>1476710133</v>
      </c>
      <c r="L959" s="13">
        <f t="shared" si="57"/>
        <v>42660.552465277782</v>
      </c>
      <c r="M959" t="b">
        <v>0</v>
      </c>
      <c r="N959">
        <v>7</v>
      </c>
      <c r="O959" t="b">
        <v>0</v>
      </c>
      <c r="P959" t="s">
        <v>8273</v>
      </c>
      <c r="Q959" s="8">
        <f t="shared" si="58"/>
        <v>1.9416666666666664</v>
      </c>
      <c r="R959" s="9">
        <f t="shared" si="59"/>
        <v>33.285714285714285</v>
      </c>
      <c r="S959" t="str">
        <f>IF(P959=technology, "technology")</f>
        <v>technology</v>
      </c>
    </row>
    <row r="960" spans="1:19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3">
        <f t="shared" si="56"/>
        <v>42104.207638888889</v>
      </c>
      <c r="K960" s="5">
        <v>1426792563</v>
      </c>
      <c r="L960" s="13">
        <f t="shared" si="57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8">
        <f t="shared" si="58"/>
        <v>11.328275684711327</v>
      </c>
      <c r="R960" s="9">
        <f t="shared" si="59"/>
        <v>51.823529411764703</v>
      </c>
      <c r="S960" t="str">
        <f>IF(P960=technology, "technology")</f>
        <v>technology</v>
      </c>
    </row>
    <row r="961" spans="1:19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3">
        <f t="shared" si="56"/>
        <v>42023.174363425926</v>
      </c>
      <c r="K961" s="5">
        <v>1419048665</v>
      </c>
      <c r="L961" s="13">
        <f t="shared" si="57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8">
        <f t="shared" si="58"/>
        <v>38.86</v>
      </c>
      <c r="R961" s="9">
        <f t="shared" si="59"/>
        <v>113.62573099415205</v>
      </c>
      <c r="S961" t="str">
        <f>IF(P961=technology, "technology")</f>
        <v>technology</v>
      </c>
    </row>
    <row r="962" spans="1:19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3">
        <f t="shared" si="56"/>
        <v>42808.585127314815</v>
      </c>
      <c r="K962" s="5">
        <v>1485874955</v>
      </c>
      <c r="L962" s="13">
        <f t="shared" si="57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8">
        <f t="shared" si="58"/>
        <v>46.100628930817614</v>
      </c>
      <c r="R962" s="9">
        <f t="shared" si="59"/>
        <v>136.46276595744681</v>
      </c>
      <c r="S962" t="str">
        <f>IF(P962=technology, "technology")</f>
        <v>technology</v>
      </c>
    </row>
    <row r="963" spans="1:19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3">
        <f t="shared" ref="J963:J1026" si="60">(((I963/60)/60)/24)+DATE(1970,1,1)</f>
        <v>42786.791666666672</v>
      </c>
      <c r="K963" s="5">
        <v>1483634335</v>
      </c>
      <c r="L963" s="13">
        <f t="shared" ref="L963:L1026" si="61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8">
        <f t="shared" ref="Q963:Q1026" si="62">E963/D963*100</f>
        <v>42.188421052631583</v>
      </c>
      <c r="R963" s="9">
        <f t="shared" ref="R963:R1026" si="63">E963/N963</f>
        <v>364.35454545454547</v>
      </c>
      <c r="S963" t="str">
        <f>IF(P963=technology, "technology")</f>
        <v>technology</v>
      </c>
    </row>
    <row r="964" spans="1:19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3">
        <f t="shared" si="60"/>
        <v>42411.712418981479</v>
      </c>
      <c r="K964" s="5">
        <v>1451927153</v>
      </c>
      <c r="L964" s="13">
        <f t="shared" si="61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8">
        <f t="shared" si="62"/>
        <v>28.48</v>
      </c>
      <c r="R964" s="9">
        <f t="shared" si="63"/>
        <v>19.243243243243242</v>
      </c>
      <c r="S964" t="str">
        <f>IF(P964=technology, "technology")</f>
        <v>technology</v>
      </c>
    </row>
    <row r="965" spans="1:19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3">
        <f t="shared" si="60"/>
        <v>42660.635636574079</v>
      </c>
      <c r="K965" s="5">
        <v>1473693319</v>
      </c>
      <c r="L965" s="13">
        <f t="shared" si="61"/>
        <v>42625.635636574079</v>
      </c>
      <c r="M965" t="b">
        <v>0</v>
      </c>
      <c r="N965">
        <v>9</v>
      </c>
      <c r="O965" t="b">
        <v>0</v>
      </c>
      <c r="P965" t="s">
        <v>8273</v>
      </c>
      <c r="Q965" s="8">
        <f t="shared" si="62"/>
        <v>1.077142857142857</v>
      </c>
      <c r="R965" s="9">
        <f t="shared" si="63"/>
        <v>41.888888888888886</v>
      </c>
      <c r="S965" t="str">
        <f>IF(P965=technology, "technology")</f>
        <v>technology</v>
      </c>
    </row>
    <row r="966" spans="1:19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3">
        <f t="shared" si="60"/>
        <v>42248.628692129627</v>
      </c>
      <c r="K966" s="5">
        <v>1437663919</v>
      </c>
      <c r="L966" s="13">
        <f t="shared" si="61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8">
        <f t="shared" si="62"/>
        <v>0.79909090909090907</v>
      </c>
      <c r="R966" s="9">
        <f t="shared" si="63"/>
        <v>30.310344827586206</v>
      </c>
      <c r="S966" t="str">
        <f>IF(P966=technology, "technology")</f>
        <v>technology</v>
      </c>
    </row>
    <row r="967" spans="1:19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3">
        <f t="shared" si="60"/>
        <v>42669.165972222225</v>
      </c>
      <c r="K967" s="5">
        <v>1474676646</v>
      </c>
      <c r="L967" s="13">
        <f t="shared" si="61"/>
        <v>42637.016736111109</v>
      </c>
      <c r="M967" t="b">
        <v>0</v>
      </c>
      <c r="N967">
        <v>6</v>
      </c>
      <c r="O967" t="b">
        <v>0</v>
      </c>
      <c r="P967" t="s">
        <v>8273</v>
      </c>
      <c r="Q967" s="8">
        <f t="shared" si="62"/>
        <v>1.1919999999999999</v>
      </c>
      <c r="R967" s="9">
        <f t="shared" si="63"/>
        <v>49.666666666666664</v>
      </c>
      <c r="S967" t="str">
        <f>IF(P967=technology, "technology")</f>
        <v>technology</v>
      </c>
    </row>
    <row r="968" spans="1:19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3">
        <f t="shared" si="60"/>
        <v>42649.635787037041</v>
      </c>
      <c r="K968" s="5">
        <v>1473174932</v>
      </c>
      <c r="L968" s="13">
        <f t="shared" si="61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8">
        <f t="shared" si="62"/>
        <v>14.799999999999999</v>
      </c>
      <c r="R968" s="9">
        <f t="shared" si="63"/>
        <v>59.2</v>
      </c>
      <c r="S968" t="str">
        <f>IF(P968=technology, "technology")</f>
        <v>technology</v>
      </c>
    </row>
    <row r="969" spans="1:19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3">
        <f t="shared" si="60"/>
        <v>42482.21266203704</v>
      </c>
      <c r="K969" s="5">
        <v>1456121174</v>
      </c>
      <c r="L969" s="13">
        <f t="shared" si="61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8">
        <f t="shared" si="62"/>
        <v>17.810000000000002</v>
      </c>
      <c r="R969" s="9">
        <f t="shared" si="63"/>
        <v>43.97530864197531</v>
      </c>
      <c r="S969" t="str">
        <f>IF(P969=technology, "technology")</f>
        <v>technology</v>
      </c>
    </row>
    <row r="970" spans="1:19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3">
        <f t="shared" si="60"/>
        <v>41866.847615740742</v>
      </c>
      <c r="K970" s="5">
        <v>1405542034</v>
      </c>
      <c r="L970" s="13">
        <f t="shared" si="61"/>
        <v>41836.847615740742</v>
      </c>
      <c r="M970" t="b">
        <v>0</v>
      </c>
      <c r="N970">
        <v>4</v>
      </c>
      <c r="O970" t="b">
        <v>0</v>
      </c>
      <c r="P970" t="s">
        <v>8273</v>
      </c>
      <c r="Q970" s="8">
        <f t="shared" si="62"/>
        <v>1.325</v>
      </c>
      <c r="R970" s="9">
        <f t="shared" si="63"/>
        <v>26.5</v>
      </c>
      <c r="S970" t="str">
        <f>IF(P970=technology, "technology")</f>
        <v>technology</v>
      </c>
    </row>
    <row r="971" spans="1:19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3">
        <f t="shared" si="60"/>
        <v>42775.30332175926</v>
      </c>
      <c r="K971" s="5">
        <v>1483773407</v>
      </c>
      <c r="L971" s="13">
        <f t="shared" si="61"/>
        <v>42742.30332175926</v>
      </c>
      <c r="M971" t="b">
        <v>0</v>
      </c>
      <c r="N971">
        <v>11</v>
      </c>
      <c r="O971" t="b">
        <v>0</v>
      </c>
      <c r="P971" t="s">
        <v>8273</v>
      </c>
      <c r="Q971" s="8">
        <f t="shared" si="62"/>
        <v>46.666666666666664</v>
      </c>
      <c r="R971" s="9">
        <f t="shared" si="63"/>
        <v>1272.7272727272727</v>
      </c>
      <c r="S971" t="str">
        <f>IF(P971=technology, "technology")</f>
        <v>technology</v>
      </c>
    </row>
    <row r="972" spans="1:19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3">
        <f t="shared" si="60"/>
        <v>42758.207638888889</v>
      </c>
      <c r="K972" s="5">
        <v>1481951853</v>
      </c>
      <c r="L972" s="13">
        <f t="shared" si="61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8">
        <f t="shared" si="62"/>
        <v>45.92</v>
      </c>
      <c r="R972" s="9">
        <f t="shared" si="63"/>
        <v>164</v>
      </c>
      <c r="S972" t="str">
        <f>IF(P972=technology, "technology")</f>
        <v>technology</v>
      </c>
    </row>
    <row r="973" spans="1:19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3">
        <f t="shared" si="60"/>
        <v>42156.709027777775</v>
      </c>
      <c r="K973" s="5">
        <v>1429290060</v>
      </c>
      <c r="L973" s="13">
        <f t="shared" si="61"/>
        <v>42111.709027777775</v>
      </c>
      <c r="M973" t="b">
        <v>0</v>
      </c>
      <c r="N973">
        <v>5</v>
      </c>
      <c r="O973" t="b">
        <v>0</v>
      </c>
      <c r="P973" t="s">
        <v>8273</v>
      </c>
      <c r="Q973" s="8">
        <f t="shared" si="62"/>
        <v>0.22599999999999998</v>
      </c>
      <c r="R973" s="9">
        <f t="shared" si="63"/>
        <v>45.2</v>
      </c>
      <c r="S973" t="str">
        <f>IF(P973=technology, "technology")</f>
        <v>technology</v>
      </c>
    </row>
    <row r="974" spans="1:19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3">
        <f t="shared" si="60"/>
        <v>41886.290972222225</v>
      </c>
      <c r="K974" s="5">
        <v>1407271598</v>
      </c>
      <c r="L974" s="13">
        <f t="shared" si="61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8">
        <f t="shared" si="62"/>
        <v>34.625</v>
      </c>
      <c r="R974" s="9">
        <f t="shared" si="63"/>
        <v>153.88888888888889</v>
      </c>
      <c r="S974" t="str">
        <f>IF(P974=technology, "technology")</f>
        <v>technology</v>
      </c>
    </row>
    <row r="975" spans="1:19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3">
        <f t="shared" si="60"/>
        <v>42317.056631944448</v>
      </c>
      <c r="K975" s="5">
        <v>1441844493</v>
      </c>
      <c r="L975" s="13">
        <f t="shared" si="61"/>
        <v>42257.014965277776</v>
      </c>
      <c r="M975" t="b">
        <v>0</v>
      </c>
      <c r="N975">
        <v>8</v>
      </c>
      <c r="O975" t="b">
        <v>0</v>
      </c>
      <c r="P975" t="s">
        <v>8273</v>
      </c>
      <c r="Q975" s="8">
        <f t="shared" si="62"/>
        <v>2.0549999999999997</v>
      </c>
      <c r="R975" s="9">
        <f t="shared" si="63"/>
        <v>51.375</v>
      </c>
      <c r="S975" t="str">
        <f>IF(P975=technology, "technology")</f>
        <v>technology</v>
      </c>
    </row>
    <row r="976" spans="1:19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3">
        <f t="shared" si="60"/>
        <v>42454.707824074074</v>
      </c>
      <c r="K976" s="5">
        <v>1456336756</v>
      </c>
      <c r="L976" s="13">
        <f t="shared" si="61"/>
        <v>42424.749490740738</v>
      </c>
      <c r="M976" t="b">
        <v>0</v>
      </c>
      <c r="N976">
        <v>3</v>
      </c>
      <c r="O976" t="b">
        <v>0</v>
      </c>
      <c r="P976" t="s">
        <v>8273</v>
      </c>
      <c r="Q976" s="8">
        <f t="shared" si="62"/>
        <v>0.55999999999999994</v>
      </c>
      <c r="R976" s="9">
        <f t="shared" si="63"/>
        <v>93.333333333333329</v>
      </c>
      <c r="S976" t="str">
        <f>IF(P976=technology, "technology")</f>
        <v>technology</v>
      </c>
    </row>
    <row r="977" spans="1:19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3">
        <f t="shared" si="60"/>
        <v>42549.696585648147</v>
      </c>
      <c r="K977" s="5">
        <v>1461948185</v>
      </c>
      <c r="L977" s="13">
        <f t="shared" si="61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8">
        <f t="shared" si="62"/>
        <v>2.6069999999999998</v>
      </c>
      <c r="R977" s="9">
        <f t="shared" si="63"/>
        <v>108.625</v>
      </c>
      <c r="S977" t="str">
        <f>IF(P977=technology, "technology")</f>
        <v>technology</v>
      </c>
    </row>
    <row r="978" spans="1:19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3">
        <f t="shared" si="60"/>
        <v>42230.058993055558</v>
      </c>
      <c r="K978" s="5">
        <v>1435627497</v>
      </c>
      <c r="L978" s="13">
        <f t="shared" si="61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8">
        <f t="shared" si="62"/>
        <v>1.9259999999999999</v>
      </c>
      <c r="R978" s="9">
        <f t="shared" si="63"/>
        <v>160.5</v>
      </c>
      <c r="S978" t="str">
        <f>IF(P978=technology, "technology")</f>
        <v>technology</v>
      </c>
    </row>
    <row r="979" spans="1:19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3">
        <f t="shared" si="60"/>
        <v>42421.942094907412</v>
      </c>
      <c r="K979" s="5">
        <v>1453502197</v>
      </c>
      <c r="L979" s="13">
        <f t="shared" si="61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8">
        <f t="shared" si="62"/>
        <v>33.666666666666664</v>
      </c>
      <c r="R979" s="9">
        <f t="shared" si="63"/>
        <v>75.75</v>
      </c>
      <c r="S979" t="str">
        <f>IF(P979=technology, "technology")</f>
        <v>technology</v>
      </c>
    </row>
    <row r="980" spans="1:19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3">
        <f t="shared" si="60"/>
        <v>42425.309039351851</v>
      </c>
      <c r="K980" s="5">
        <v>1453793101</v>
      </c>
      <c r="L980" s="13">
        <f t="shared" si="61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8">
        <f t="shared" si="62"/>
        <v>56.263267182990241</v>
      </c>
      <c r="R980" s="9">
        <f t="shared" si="63"/>
        <v>790.83739837398377</v>
      </c>
      <c r="S980" t="str">
        <f>IF(P980=technology, "technology")</f>
        <v>technology</v>
      </c>
    </row>
    <row r="981" spans="1:19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3">
        <f t="shared" si="60"/>
        <v>42541.790972222225</v>
      </c>
      <c r="K981" s="5">
        <v>1463392828</v>
      </c>
      <c r="L981" s="13">
        <f t="shared" si="61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8">
        <f t="shared" si="62"/>
        <v>82.817599999999999</v>
      </c>
      <c r="R981" s="9">
        <f t="shared" si="63"/>
        <v>301.93916666666667</v>
      </c>
      <c r="S981" t="str">
        <f>IF(P981=technology, "technology")</f>
        <v>technology</v>
      </c>
    </row>
    <row r="982" spans="1:19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3">
        <f t="shared" si="60"/>
        <v>41973.945856481485</v>
      </c>
      <c r="K982" s="5">
        <v>1413495722</v>
      </c>
      <c r="L982" s="13">
        <f t="shared" si="61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8">
        <f t="shared" si="62"/>
        <v>14.860000000000001</v>
      </c>
      <c r="R982" s="9">
        <f t="shared" si="63"/>
        <v>47.935483870967744</v>
      </c>
      <c r="S982" t="str">
        <f>IF(P982=technology, "technology")</f>
        <v>technology</v>
      </c>
    </row>
    <row r="983" spans="1:19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3">
        <f t="shared" si="60"/>
        <v>41860.947013888886</v>
      </c>
      <c r="K983" s="5">
        <v>1405032222</v>
      </c>
      <c r="L983" s="13">
        <f t="shared" si="61"/>
        <v>41830.947013888886</v>
      </c>
      <c r="M983" t="b">
        <v>0</v>
      </c>
      <c r="N983">
        <v>4</v>
      </c>
      <c r="O983" t="b">
        <v>0</v>
      </c>
      <c r="P983" t="s">
        <v>8273</v>
      </c>
      <c r="Q983" s="8">
        <f t="shared" si="62"/>
        <v>1.2375123751237513E-2</v>
      </c>
      <c r="R983" s="9">
        <f t="shared" si="63"/>
        <v>2.75</v>
      </c>
      <c r="S983" t="str">
        <f>IF(P983=technology, "technology")</f>
        <v>technology</v>
      </c>
    </row>
    <row r="984" spans="1:19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3">
        <f t="shared" si="60"/>
        <v>42645.753310185188</v>
      </c>
      <c r="K984" s="5">
        <v>1472839486</v>
      </c>
      <c r="L984" s="13">
        <f t="shared" si="61"/>
        <v>42615.753310185188</v>
      </c>
      <c r="M984" t="b">
        <v>0</v>
      </c>
      <c r="N984">
        <v>3</v>
      </c>
      <c r="O984" t="b">
        <v>0</v>
      </c>
      <c r="P984" t="s">
        <v>8273</v>
      </c>
      <c r="Q984" s="8">
        <f t="shared" si="62"/>
        <v>1.7142857142857144E-2</v>
      </c>
      <c r="R984" s="9">
        <f t="shared" si="63"/>
        <v>1</v>
      </c>
      <c r="S984" t="str">
        <f>IF(P984=technology, "technology")</f>
        <v>technology</v>
      </c>
    </row>
    <row r="985" spans="1:19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3">
        <f t="shared" si="60"/>
        <v>42605.870833333334</v>
      </c>
      <c r="K985" s="5">
        <v>1469289685</v>
      </c>
      <c r="L985" s="13">
        <f t="shared" si="61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8">
        <f t="shared" si="62"/>
        <v>29.506136117214709</v>
      </c>
      <c r="R985" s="9">
        <f t="shared" si="63"/>
        <v>171.79329608938548</v>
      </c>
      <c r="S985" t="str">
        <f>IF(P985=technology, "technology")</f>
        <v>technology</v>
      </c>
    </row>
    <row r="986" spans="1:19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3">
        <f t="shared" si="60"/>
        <v>42091.074166666673</v>
      </c>
      <c r="K986" s="5">
        <v>1424918808</v>
      </c>
      <c r="L986" s="13">
        <f t="shared" si="61"/>
        <v>42061.11583333333</v>
      </c>
      <c r="M986" t="b">
        <v>0</v>
      </c>
      <c r="N986">
        <v>3</v>
      </c>
      <c r="O986" t="b">
        <v>0</v>
      </c>
      <c r="P986" t="s">
        <v>8273</v>
      </c>
      <c r="Q986" s="8">
        <f t="shared" si="62"/>
        <v>1.06</v>
      </c>
      <c r="R986" s="9">
        <f t="shared" si="63"/>
        <v>35.333333333333336</v>
      </c>
      <c r="S986" t="str">
        <f>IF(P986=technology, "technology")</f>
        <v>technology</v>
      </c>
    </row>
    <row r="987" spans="1:19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3">
        <f t="shared" si="60"/>
        <v>42369.958333333328</v>
      </c>
      <c r="K987" s="5">
        <v>1449011610</v>
      </c>
      <c r="L987" s="13">
        <f t="shared" si="61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8">
        <f t="shared" si="62"/>
        <v>6.293333333333333</v>
      </c>
      <c r="R987" s="9">
        <f t="shared" si="63"/>
        <v>82.086956521739125</v>
      </c>
      <c r="S987" t="str">
        <f>IF(P987=technology, "technology")</f>
        <v>technology</v>
      </c>
    </row>
    <row r="988" spans="1:19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3">
        <f t="shared" si="60"/>
        <v>42379</v>
      </c>
      <c r="K988" s="5">
        <v>1447698300</v>
      </c>
      <c r="L988" s="13">
        <f t="shared" si="61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8">
        <f t="shared" si="62"/>
        <v>12.75</v>
      </c>
      <c r="R988" s="9">
        <f t="shared" si="63"/>
        <v>110.8695652173913</v>
      </c>
      <c r="S988" t="str">
        <f>IF(P988=technology, "technology")</f>
        <v>technology</v>
      </c>
    </row>
    <row r="989" spans="1:19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3">
        <f t="shared" si="60"/>
        <v>41813.294560185182</v>
      </c>
      <c r="K989" s="5">
        <v>1400051050</v>
      </c>
      <c r="L989" s="13">
        <f t="shared" si="61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8">
        <f t="shared" si="62"/>
        <v>13.22</v>
      </c>
      <c r="R989" s="9">
        <f t="shared" si="63"/>
        <v>161.21951219512195</v>
      </c>
      <c r="S989" t="str">
        <f>IF(P989=technology, "technology")</f>
        <v>technology</v>
      </c>
    </row>
    <row r="990" spans="1:19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3">
        <f t="shared" si="60"/>
        <v>42644.356770833328</v>
      </c>
      <c r="K990" s="5">
        <v>1472718825</v>
      </c>
      <c r="L990" s="13">
        <f t="shared" si="61"/>
        <v>42614.356770833328</v>
      </c>
      <c r="M990" t="b">
        <v>0</v>
      </c>
      <c r="N990">
        <v>0</v>
      </c>
      <c r="O990" t="b">
        <v>0</v>
      </c>
      <c r="P990" t="s">
        <v>8273</v>
      </c>
      <c r="Q990" s="8">
        <f t="shared" si="62"/>
        <v>0</v>
      </c>
      <c r="R990" s="9" t="e">
        <f t="shared" si="63"/>
        <v>#DIV/0!</v>
      </c>
      <c r="S990" t="str">
        <f>IF(P990=technology, "technology")</f>
        <v>technology</v>
      </c>
    </row>
    <row r="991" spans="1:19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3">
        <f t="shared" si="60"/>
        <v>42641.933969907404</v>
      </c>
      <c r="K991" s="5">
        <v>1472509495</v>
      </c>
      <c r="L991" s="13">
        <f t="shared" si="61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8">
        <f t="shared" si="62"/>
        <v>16.77</v>
      </c>
      <c r="R991" s="9">
        <f t="shared" si="63"/>
        <v>52.40625</v>
      </c>
      <c r="S991" t="str">
        <f>IF(P991=technology, "technology")</f>
        <v>technology</v>
      </c>
    </row>
    <row r="992" spans="1:19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3">
        <f t="shared" si="60"/>
        <v>41885.784305555557</v>
      </c>
      <c r="K992" s="5">
        <v>1407178164</v>
      </c>
      <c r="L992" s="13">
        <f t="shared" si="61"/>
        <v>41855.784305555557</v>
      </c>
      <c r="M992" t="b">
        <v>0</v>
      </c>
      <c r="N992">
        <v>2</v>
      </c>
      <c r="O992" t="b">
        <v>0</v>
      </c>
      <c r="P992" t="s">
        <v>8273</v>
      </c>
      <c r="Q992" s="8">
        <f t="shared" si="62"/>
        <v>0.104</v>
      </c>
      <c r="R992" s="9">
        <f t="shared" si="63"/>
        <v>13</v>
      </c>
      <c r="S992" t="str">
        <f>IF(P992=technology, "technology")</f>
        <v>technology</v>
      </c>
    </row>
    <row r="993" spans="1:19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3">
        <f t="shared" si="60"/>
        <v>42563.785416666666</v>
      </c>
      <c r="K993" s="5">
        <v>1466186988</v>
      </c>
      <c r="L993" s="13">
        <f t="shared" si="61"/>
        <v>42538.75680555556</v>
      </c>
      <c r="M993" t="b">
        <v>0</v>
      </c>
      <c r="N993">
        <v>7</v>
      </c>
      <c r="O993" t="b">
        <v>0</v>
      </c>
      <c r="P993" t="s">
        <v>8273</v>
      </c>
      <c r="Q993" s="8">
        <f t="shared" si="62"/>
        <v>4.24</v>
      </c>
      <c r="R993" s="9">
        <f t="shared" si="63"/>
        <v>30.285714285714285</v>
      </c>
      <c r="S993" t="str">
        <f>IF(P993=technology, "technology")</f>
        <v>technology</v>
      </c>
    </row>
    <row r="994" spans="1:19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3">
        <f t="shared" si="60"/>
        <v>42497.883321759262</v>
      </c>
      <c r="K994" s="5">
        <v>1457475119</v>
      </c>
      <c r="L994" s="13">
        <f t="shared" si="61"/>
        <v>42437.924988425926</v>
      </c>
      <c r="M994" t="b">
        <v>0</v>
      </c>
      <c r="N994">
        <v>4</v>
      </c>
      <c r="O994" t="b">
        <v>0</v>
      </c>
      <c r="P994" t="s">
        <v>8273</v>
      </c>
      <c r="Q994" s="8">
        <f t="shared" si="62"/>
        <v>0.46699999999999997</v>
      </c>
      <c r="R994" s="9">
        <f t="shared" si="63"/>
        <v>116.75</v>
      </c>
      <c r="S994" t="str">
        <f>IF(P994=technology, "technology")</f>
        <v>technology</v>
      </c>
    </row>
    <row r="995" spans="1:19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3">
        <f t="shared" si="60"/>
        <v>42686.208333333328</v>
      </c>
      <c r="K995" s="5">
        <v>1476054568</v>
      </c>
      <c r="L995" s="13">
        <f t="shared" si="61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8">
        <f t="shared" si="62"/>
        <v>25.087142857142858</v>
      </c>
      <c r="R995" s="9">
        <f t="shared" si="63"/>
        <v>89.59693877551021</v>
      </c>
      <c r="S995" t="str">
        <f>IF(P995=technology, "technology")</f>
        <v>technology</v>
      </c>
    </row>
    <row r="996" spans="1:19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3">
        <f t="shared" si="60"/>
        <v>41973.957638888889</v>
      </c>
      <c r="K996" s="5">
        <v>1412835530</v>
      </c>
      <c r="L996" s="13">
        <f t="shared" si="61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8">
        <f t="shared" si="62"/>
        <v>2.3345000000000002</v>
      </c>
      <c r="R996" s="9">
        <f t="shared" si="63"/>
        <v>424.45454545454544</v>
      </c>
      <c r="S996" t="str">
        <f>IF(P996=technology, "technology")</f>
        <v>technology</v>
      </c>
    </row>
    <row r="997" spans="1:19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3">
        <f t="shared" si="60"/>
        <v>41972.666666666672</v>
      </c>
      <c r="K997" s="5">
        <v>1415140480</v>
      </c>
      <c r="L997" s="13">
        <f t="shared" si="61"/>
        <v>41947.940740740742</v>
      </c>
      <c r="M997" t="b">
        <v>0</v>
      </c>
      <c r="N997">
        <v>9</v>
      </c>
      <c r="O997" t="b">
        <v>0</v>
      </c>
      <c r="P997" t="s">
        <v>8273</v>
      </c>
      <c r="Q997" s="8">
        <f t="shared" si="62"/>
        <v>7.26</v>
      </c>
      <c r="R997" s="9">
        <f t="shared" si="63"/>
        <v>80.666666666666671</v>
      </c>
      <c r="S997" t="str">
        <f>IF(P997=technology, "technology")</f>
        <v>technology</v>
      </c>
    </row>
    <row r="998" spans="1:19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3">
        <f t="shared" si="60"/>
        <v>41847.643750000003</v>
      </c>
      <c r="K998" s="5">
        <v>1403902060</v>
      </c>
      <c r="L998" s="13">
        <f t="shared" si="61"/>
        <v>41817.866435185184</v>
      </c>
      <c r="M998" t="b">
        <v>0</v>
      </c>
      <c r="N998">
        <v>5</v>
      </c>
      <c r="O998" t="b">
        <v>0</v>
      </c>
      <c r="P998" t="s">
        <v>8273</v>
      </c>
      <c r="Q998" s="8">
        <f t="shared" si="62"/>
        <v>1.625</v>
      </c>
      <c r="R998" s="9">
        <f t="shared" si="63"/>
        <v>13</v>
      </c>
      <c r="S998" t="str">
        <f>IF(P998=technology, "technology")</f>
        <v>technology</v>
      </c>
    </row>
    <row r="999" spans="1:19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3">
        <f t="shared" si="60"/>
        <v>41971.144641203704</v>
      </c>
      <c r="K999" s="5">
        <v>1414549697</v>
      </c>
      <c r="L999" s="13">
        <f t="shared" si="61"/>
        <v>41941.10297453704</v>
      </c>
      <c r="M999" t="b">
        <v>0</v>
      </c>
      <c r="N999">
        <v>8</v>
      </c>
      <c r="O999" t="b">
        <v>0</v>
      </c>
      <c r="P999" t="s">
        <v>8273</v>
      </c>
      <c r="Q999" s="8">
        <f t="shared" si="62"/>
        <v>1.3</v>
      </c>
      <c r="R999" s="9">
        <f t="shared" si="63"/>
        <v>8.125</v>
      </c>
      <c r="S999" t="str">
        <f>IF(P999=technology, "technology")</f>
        <v>technology</v>
      </c>
    </row>
    <row r="1000" spans="1:19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3">
        <f t="shared" si="60"/>
        <v>42327.210659722223</v>
      </c>
      <c r="K1000" s="5">
        <v>1444017801</v>
      </c>
      <c r="L1000" s="13">
        <f t="shared" si="61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8">
        <f t="shared" si="62"/>
        <v>58.558333333333337</v>
      </c>
      <c r="R1000" s="9">
        <f t="shared" si="63"/>
        <v>153.42794759825327</v>
      </c>
      <c r="S1000" t="str">
        <f>IF(P1000=technology, "technology")</f>
        <v>technology</v>
      </c>
    </row>
    <row r="1001" spans="1:19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3">
        <f t="shared" si="60"/>
        <v>41956.334722222222</v>
      </c>
      <c r="K1001" s="5">
        <v>1413270690</v>
      </c>
      <c r="L1001" s="13">
        <f t="shared" si="61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8">
        <f t="shared" si="62"/>
        <v>7.7886666666666677</v>
      </c>
      <c r="R1001" s="9">
        <f t="shared" si="63"/>
        <v>292.07499999999999</v>
      </c>
      <c r="S1001" t="str">
        <f>IF(P1001=technology, "technology")</f>
        <v>technology</v>
      </c>
    </row>
    <row r="1002" spans="1:19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3">
        <f t="shared" si="60"/>
        <v>42809.018055555556</v>
      </c>
      <c r="K1002" s="5">
        <v>1484357160</v>
      </c>
      <c r="L1002" s="13">
        <f t="shared" si="61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8">
        <f t="shared" si="62"/>
        <v>2.2157147647256061</v>
      </c>
      <c r="R1002" s="9">
        <f t="shared" si="63"/>
        <v>3304</v>
      </c>
      <c r="S1002" t="str">
        <f>IF(P1002=technology, "technology")</f>
        <v>technology</v>
      </c>
    </row>
    <row r="1003" spans="1:19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3">
        <f t="shared" si="60"/>
        <v>42765.720057870371</v>
      </c>
      <c r="K1003" s="5">
        <v>1481908613</v>
      </c>
      <c r="L1003" s="13">
        <f t="shared" si="61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8">
        <f t="shared" si="62"/>
        <v>104</v>
      </c>
      <c r="R1003" s="9">
        <f t="shared" si="63"/>
        <v>1300</v>
      </c>
      <c r="S1003" t="str">
        <f>IF(P1003=technology, "technology")</f>
        <v>technology</v>
      </c>
    </row>
    <row r="1004" spans="1:19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3">
        <f t="shared" si="60"/>
        <v>42355.249305555553</v>
      </c>
      <c r="K1004" s="5">
        <v>1447777514</v>
      </c>
      <c r="L1004" s="13">
        <f t="shared" si="61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8">
        <f t="shared" si="62"/>
        <v>29.6029602960296</v>
      </c>
      <c r="R1004" s="9">
        <f t="shared" si="63"/>
        <v>134.54545454545453</v>
      </c>
      <c r="S1004" t="str">
        <f>IF(P1004=technology, "technology")</f>
        <v>technology</v>
      </c>
    </row>
    <row r="1005" spans="1:19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3">
        <f t="shared" si="60"/>
        <v>42810.667372685188</v>
      </c>
      <c r="K1005" s="5">
        <v>1487091661</v>
      </c>
      <c r="L1005" s="13">
        <f t="shared" si="61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8">
        <f t="shared" si="62"/>
        <v>16.055</v>
      </c>
      <c r="R1005" s="9">
        <f t="shared" si="63"/>
        <v>214.06666666666666</v>
      </c>
      <c r="S1005" t="str">
        <f>IF(P1005=technology, "technology")</f>
        <v>technology</v>
      </c>
    </row>
    <row r="1006" spans="1:19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3">
        <f t="shared" si="60"/>
        <v>42418.708645833336</v>
      </c>
      <c r="K1006" s="5">
        <v>1453222827</v>
      </c>
      <c r="L1006" s="13">
        <f t="shared" si="61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8">
        <f t="shared" si="62"/>
        <v>82.207999999999998</v>
      </c>
      <c r="R1006" s="9">
        <f t="shared" si="63"/>
        <v>216.33684210526314</v>
      </c>
      <c r="S1006" t="str">
        <f>IF(P1006=technology, "technology")</f>
        <v>technology</v>
      </c>
    </row>
    <row r="1007" spans="1:19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3">
        <f t="shared" si="60"/>
        <v>42307.624803240738</v>
      </c>
      <c r="K1007" s="5">
        <v>1443538783</v>
      </c>
      <c r="L1007" s="13">
        <f t="shared" si="61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8">
        <f t="shared" si="62"/>
        <v>75.051000000000002</v>
      </c>
      <c r="R1007" s="9">
        <f t="shared" si="63"/>
        <v>932.31055900621118</v>
      </c>
      <c r="S1007" t="str">
        <f>IF(P1007=technology, "technology")</f>
        <v>technology</v>
      </c>
    </row>
    <row r="1008" spans="1:19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3">
        <f t="shared" si="60"/>
        <v>41985.299305555556</v>
      </c>
      <c r="K1008" s="5">
        <v>1417654672</v>
      </c>
      <c r="L1008" s="13">
        <f t="shared" si="61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8">
        <f t="shared" si="62"/>
        <v>5.8500000000000005</v>
      </c>
      <c r="R1008" s="9">
        <f t="shared" si="63"/>
        <v>29.25</v>
      </c>
      <c r="S1008" t="str">
        <f>IF(P1008=technology, "technology")</f>
        <v>technology</v>
      </c>
    </row>
    <row r="1009" spans="1:19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3">
        <f t="shared" si="60"/>
        <v>42718.6252662037</v>
      </c>
      <c r="K1009" s="5">
        <v>1478095223</v>
      </c>
      <c r="L1009" s="13">
        <f t="shared" si="61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8">
        <f t="shared" si="62"/>
        <v>44.32</v>
      </c>
      <c r="R1009" s="9">
        <f t="shared" si="63"/>
        <v>174.94736842105263</v>
      </c>
      <c r="S1009" t="str">
        <f>IF(P1009=technology, "technology")</f>
        <v>technology</v>
      </c>
    </row>
    <row r="1010" spans="1:19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3">
        <f t="shared" si="60"/>
        <v>42732.809201388889</v>
      </c>
      <c r="K1010" s="5">
        <v>1480361115</v>
      </c>
      <c r="L1010" s="13">
        <f t="shared" si="61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8">
        <f t="shared" si="62"/>
        <v>0.26737967914438499</v>
      </c>
      <c r="R1010" s="9">
        <f t="shared" si="63"/>
        <v>250</v>
      </c>
      <c r="S1010" t="str">
        <f>IF(P1010=technology, "technology")</f>
        <v>technology</v>
      </c>
    </row>
    <row r="1011" spans="1:19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3">
        <f t="shared" si="60"/>
        <v>42540.604699074072</v>
      </c>
      <c r="K1011" s="5">
        <v>1463754646</v>
      </c>
      <c r="L1011" s="13">
        <f t="shared" si="61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8">
        <f t="shared" si="62"/>
        <v>13.13</v>
      </c>
      <c r="R1011" s="9">
        <f t="shared" si="63"/>
        <v>65</v>
      </c>
      <c r="S1011" t="str">
        <f>IF(P1011=technology, "technology")</f>
        <v>technology</v>
      </c>
    </row>
    <row r="1012" spans="1:19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3">
        <f t="shared" si="60"/>
        <v>42618.124305555553</v>
      </c>
      <c r="K1012" s="5">
        <v>1468180462</v>
      </c>
      <c r="L1012" s="13">
        <f t="shared" si="61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8">
        <f t="shared" si="62"/>
        <v>0.19088937093275488</v>
      </c>
      <c r="R1012" s="9">
        <f t="shared" si="63"/>
        <v>55</v>
      </c>
      <c r="S1012" t="str">
        <f>IF(P1012=technology, "technology")</f>
        <v>technology</v>
      </c>
    </row>
    <row r="1013" spans="1:19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3">
        <f t="shared" si="60"/>
        <v>41991.898090277777</v>
      </c>
      <c r="K1013" s="5">
        <v>1415050395</v>
      </c>
      <c r="L1013" s="13">
        <f t="shared" si="61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8">
        <f t="shared" si="62"/>
        <v>0.375</v>
      </c>
      <c r="R1013" s="9">
        <f t="shared" si="63"/>
        <v>75</v>
      </c>
      <c r="S1013" t="str">
        <f>IF(P1013=technology, "technology")</f>
        <v>technology</v>
      </c>
    </row>
    <row r="1014" spans="1:19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3">
        <f t="shared" si="60"/>
        <v>42759.440416666665</v>
      </c>
      <c r="K1014" s="5">
        <v>1481366052</v>
      </c>
      <c r="L1014" s="13">
        <f t="shared" si="61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8">
        <f t="shared" si="62"/>
        <v>21535.021000000001</v>
      </c>
      <c r="R1014" s="9">
        <f t="shared" si="63"/>
        <v>1389.3561935483872</v>
      </c>
      <c r="S1014" t="str">
        <f>IF(P1014=technology, "technology")</f>
        <v>technology</v>
      </c>
    </row>
    <row r="1015" spans="1:19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3">
        <f t="shared" si="60"/>
        <v>42367.833333333328</v>
      </c>
      <c r="K1015" s="5">
        <v>1449000056</v>
      </c>
      <c r="L1015" s="13">
        <f t="shared" si="61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8">
        <f t="shared" si="62"/>
        <v>34.527999999999999</v>
      </c>
      <c r="R1015" s="9">
        <f t="shared" si="63"/>
        <v>95.911111111111111</v>
      </c>
      <c r="S1015" t="str">
        <f>IF(P1015=technology, "technology")</f>
        <v>technology</v>
      </c>
    </row>
    <row r="1016" spans="1:19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3">
        <f t="shared" si="60"/>
        <v>42005.002488425926</v>
      </c>
      <c r="K1016" s="5">
        <v>1415750615</v>
      </c>
      <c r="L1016" s="13">
        <f t="shared" si="61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8">
        <f t="shared" si="62"/>
        <v>30.599999999999998</v>
      </c>
      <c r="R1016" s="9">
        <f t="shared" si="63"/>
        <v>191.25</v>
      </c>
      <c r="S1016" t="str">
        <f>IF(P1016=technology, "technology")</f>
        <v>technology</v>
      </c>
    </row>
    <row r="1017" spans="1:19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3">
        <f t="shared" si="60"/>
        <v>42333.920081018514</v>
      </c>
      <c r="K1017" s="5">
        <v>1445893495</v>
      </c>
      <c r="L1017" s="13">
        <f t="shared" si="61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8">
        <f t="shared" si="62"/>
        <v>2.666666666666667</v>
      </c>
      <c r="R1017" s="9">
        <f t="shared" si="63"/>
        <v>40</v>
      </c>
      <c r="S1017" t="str">
        <f>IF(P1017=technology, "technology")</f>
        <v>technology</v>
      </c>
    </row>
    <row r="1018" spans="1:19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3">
        <f t="shared" si="60"/>
        <v>42467.065462962957</v>
      </c>
      <c r="K1018" s="5">
        <v>1456108456</v>
      </c>
      <c r="L1018" s="13">
        <f t="shared" si="61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8">
        <f t="shared" si="62"/>
        <v>2.8420000000000001</v>
      </c>
      <c r="R1018" s="9">
        <f t="shared" si="63"/>
        <v>74.78947368421052</v>
      </c>
      <c r="S1018" t="str">
        <f>IF(P1018=technology, "technology")</f>
        <v>technology</v>
      </c>
    </row>
    <row r="1019" spans="1:19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3">
        <f t="shared" si="60"/>
        <v>42329.716840277775</v>
      </c>
      <c r="K1019" s="5">
        <v>1444666335</v>
      </c>
      <c r="L1019" s="13">
        <f t="shared" si="61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8">
        <f t="shared" si="62"/>
        <v>22.878799999999998</v>
      </c>
      <c r="R1019" s="9">
        <f t="shared" si="63"/>
        <v>161.11830985915492</v>
      </c>
      <c r="S1019" t="str">
        <f>IF(P1019=technology, "technology")</f>
        <v>technology</v>
      </c>
    </row>
    <row r="1020" spans="1:19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3">
        <f t="shared" si="60"/>
        <v>42565.492280092592</v>
      </c>
      <c r="K1020" s="5">
        <v>1465904933</v>
      </c>
      <c r="L1020" s="13">
        <f t="shared" si="61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8">
        <f t="shared" si="62"/>
        <v>3.105</v>
      </c>
      <c r="R1020" s="9">
        <f t="shared" si="63"/>
        <v>88.714285714285708</v>
      </c>
      <c r="S1020" t="str">
        <f>IF(P1020=technology, "technology")</f>
        <v>technology</v>
      </c>
    </row>
    <row r="1021" spans="1:19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3">
        <f t="shared" si="60"/>
        <v>42039.973946759259</v>
      </c>
      <c r="K1021" s="5">
        <v>1420500149</v>
      </c>
      <c r="L1021" s="13">
        <f t="shared" si="61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8">
        <f t="shared" si="62"/>
        <v>47.333333333333336</v>
      </c>
      <c r="R1021" s="9">
        <f t="shared" si="63"/>
        <v>53.25</v>
      </c>
      <c r="S1021" t="str">
        <f>IF(P1021=technology, "technology")</f>
        <v>technology</v>
      </c>
    </row>
    <row r="1022" spans="1:19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3">
        <f t="shared" si="60"/>
        <v>42157.032638888893</v>
      </c>
      <c r="K1022" s="5">
        <v>1430617209</v>
      </c>
      <c r="L1022" s="13">
        <f t="shared" si="61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8">
        <f t="shared" si="62"/>
        <v>205.54838709677421</v>
      </c>
      <c r="R1022" s="9">
        <f t="shared" si="63"/>
        <v>106.2</v>
      </c>
      <c r="S1022" t="str">
        <f>IF(P1022=music, "music")</f>
        <v>music</v>
      </c>
    </row>
    <row r="1023" spans="1:19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3">
        <f t="shared" si="60"/>
        <v>42294.166666666672</v>
      </c>
      <c r="K1023" s="5">
        <v>1443074571</v>
      </c>
      <c r="L1023" s="13">
        <f t="shared" si="61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8">
        <f t="shared" si="62"/>
        <v>351.80366666666669</v>
      </c>
      <c r="R1023" s="9">
        <f t="shared" si="63"/>
        <v>22.079728033472804</v>
      </c>
      <c r="S1023" t="str">
        <f>IF(P1023=music, "music")</f>
        <v>music</v>
      </c>
    </row>
    <row r="1024" spans="1:19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3">
        <f t="shared" si="60"/>
        <v>42141.646724537044</v>
      </c>
      <c r="K1024" s="5">
        <v>1429284677</v>
      </c>
      <c r="L1024" s="13">
        <f t="shared" si="61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8">
        <f t="shared" si="62"/>
        <v>114.9</v>
      </c>
      <c r="R1024" s="9">
        <f t="shared" si="63"/>
        <v>31.054054054054053</v>
      </c>
      <c r="S1024" t="str">
        <f>IF(P1024=music, "music")</f>
        <v>music</v>
      </c>
    </row>
    <row r="1025" spans="1:19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3">
        <f t="shared" si="60"/>
        <v>42175.919687500005</v>
      </c>
      <c r="K1025" s="5">
        <v>1432245861</v>
      </c>
      <c r="L1025" s="13">
        <f t="shared" si="61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8">
        <f t="shared" si="62"/>
        <v>237.15</v>
      </c>
      <c r="R1025" s="9">
        <f t="shared" si="63"/>
        <v>36.206106870229007</v>
      </c>
      <c r="S1025" t="str">
        <f>IF(P1025=music, "music")</f>
        <v>music</v>
      </c>
    </row>
    <row r="1026" spans="1:19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3">
        <f t="shared" si="60"/>
        <v>42400.580590277779</v>
      </c>
      <c r="K1026" s="5">
        <v>1451656563</v>
      </c>
      <c r="L1026" s="13">
        <f t="shared" si="61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8">
        <f t="shared" si="62"/>
        <v>118.63774999999998</v>
      </c>
      <c r="R1026" s="9">
        <f t="shared" si="63"/>
        <v>388.9762295081967</v>
      </c>
      <c r="S1026" t="str">
        <f>IF(P1026=music, "music")</f>
        <v>music</v>
      </c>
    </row>
    <row r="1027" spans="1:19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3">
        <f t="shared" ref="J1027:J1090" si="64">(((I1027/60)/60)/24)+DATE(1970,1,1)</f>
        <v>42079.792094907403</v>
      </c>
      <c r="K1027" s="5">
        <v>1423944037</v>
      </c>
      <c r="L1027" s="13">
        <f t="shared" ref="L1027:L1090" si="65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8">
        <f t="shared" ref="Q1027:Q1090" si="66">E1027/D1027*100</f>
        <v>109.92831428571431</v>
      </c>
      <c r="R1027" s="9">
        <f t="shared" ref="R1027:R1090" si="67">E1027/N1027</f>
        <v>71.848571428571432</v>
      </c>
      <c r="S1027" t="str">
        <f>IF(P1027=music, "music")</f>
        <v>music</v>
      </c>
    </row>
    <row r="1028" spans="1:19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3">
        <f t="shared" si="64"/>
        <v>42460.365925925929</v>
      </c>
      <c r="K1028" s="5">
        <v>1456480016</v>
      </c>
      <c r="L1028" s="13">
        <f t="shared" si="65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8">
        <f t="shared" si="66"/>
        <v>100.00828571428571</v>
      </c>
      <c r="R1028" s="9">
        <f t="shared" si="67"/>
        <v>57.381803278688523</v>
      </c>
      <c r="S1028" t="str">
        <f>IF(P1028=music, "music")</f>
        <v>music</v>
      </c>
    </row>
    <row r="1029" spans="1:19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3">
        <f t="shared" si="64"/>
        <v>41935.034108796295</v>
      </c>
      <c r="K1029" s="5">
        <v>1411433347</v>
      </c>
      <c r="L1029" s="13">
        <f t="shared" si="65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8">
        <f t="shared" si="66"/>
        <v>103.09292094387415</v>
      </c>
      <c r="R1029" s="9">
        <f t="shared" si="67"/>
        <v>69.666666666666671</v>
      </c>
      <c r="S1029" t="str">
        <f>IF(P1029=music, "music")</f>
        <v>music</v>
      </c>
    </row>
    <row r="1030" spans="1:19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3">
        <f t="shared" si="64"/>
        <v>42800.833333333328</v>
      </c>
      <c r="K1030" s="5">
        <v>1484924605</v>
      </c>
      <c r="L1030" s="13">
        <f t="shared" si="65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8">
        <f t="shared" si="66"/>
        <v>117.27000000000001</v>
      </c>
      <c r="R1030" s="9">
        <f t="shared" si="67"/>
        <v>45.988235294117644</v>
      </c>
      <c r="S1030" t="str">
        <f>IF(P1030=music, "music")</f>
        <v>music</v>
      </c>
    </row>
    <row r="1031" spans="1:19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3">
        <f t="shared" si="64"/>
        <v>42098.915972222225</v>
      </c>
      <c r="K1031" s="5">
        <v>1423501507</v>
      </c>
      <c r="L1031" s="13">
        <f t="shared" si="65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8">
        <f t="shared" si="66"/>
        <v>111.75999999999999</v>
      </c>
      <c r="R1031" s="9">
        <f t="shared" si="67"/>
        <v>79.262411347517727</v>
      </c>
      <c r="S1031" t="str">
        <f>IF(P1031=music, "music")</f>
        <v>music</v>
      </c>
    </row>
    <row r="1032" spans="1:19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3">
        <f t="shared" si="64"/>
        <v>42625.483206018514</v>
      </c>
      <c r="K1032" s="5">
        <v>1472470549</v>
      </c>
      <c r="L1032" s="13">
        <f t="shared" si="65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8">
        <f t="shared" si="66"/>
        <v>342.09999999999997</v>
      </c>
      <c r="R1032" s="9">
        <f t="shared" si="67"/>
        <v>43.031446540880502</v>
      </c>
      <c r="S1032" t="str">
        <f>IF(P1032=music, "music")</f>
        <v>music</v>
      </c>
    </row>
    <row r="1033" spans="1:19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3">
        <f t="shared" si="64"/>
        <v>42354.764004629629</v>
      </c>
      <c r="K1033" s="5">
        <v>1447698010</v>
      </c>
      <c r="L1033" s="13">
        <f t="shared" si="65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8">
        <f t="shared" si="66"/>
        <v>107.4</v>
      </c>
      <c r="R1033" s="9">
        <f t="shared" si="67"/>
        <v>108.48484848484848</v>
      </c>
      <c r="S1033" t="str">
        <f>IF(P1033=music, "music")</f>
        <v>music</v>
      </c>
    </row>
    <row r="1034" spans="1:19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3">
        <f t="shared" si="64"/>
        <v>42544.666956018518</v>
      </c>
      <c r="K1034" s="5">
        <v>1464105625</v>
      </c>
      <c r="L1034" s="13">
        <f t="shared" si="65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8">
        <f t="shared" si="66"/>
        <v>108.49703703703703</v>
      </c>
      <c r="R1034" s="9">
        <f t="shared" si="67"/>
        <v>61.029583333333335</v>
      </c>
      <c r="S1034" t="str">
        <f>IF(P1034=music, "music")</f>
        <v>music</v>
      </c>
    </row>
    <row r="1035" spans="1:19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3">
        <f t="shared" si="64"/>
        <v>42716.732407407413</v>
      </c>
      <c r="K1035" s="5">
        <v>1479144880</v>
      </c>
      <c r="L1035" s="13">
        <f t="shared" si="65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8">
        <f t="shared" si="66"/>
        <v>102.86144578313252</v>
      </c>
      <c r="R1035" s="9">
        <f t="shared" si="67"/>
        <v>50.592592592592595</v>
      </c>
      <c r="S1035" t="str">
        <f>IF(P1035=music, "music")</f>
        <v>music</v>
      </c>
    </row>
    <row r="1036" spans="1:19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3">
        <f t="shared" si="64"/>
        <v>42587.165972222225</v>
      </c>
      <c r="K1036" s="5">
        <v>1467604804</v>
      </c>
      <c r="L1036" s="13">
        <f t="shared" si="65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8">
        <f t="shared" si="66"/>
        <v>130.0018</v>
      </c>
      <c r="R1036" s="9">
        <f t="shared" si="67"/>
        <v>39.157168674698795</v>
      </c>
      <c r="S1036" t="str">
        <f>IF(P1036=music, "music")</f>
        <v>music</v>
      </c>
    </row>
    <row r="1037" spans="1:19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3">
        <f t="shared" si="64"/>
        <v>42046.641435185185</v>
      </c>
      <c r="K1037" s="5">
        <v>1421076220</v>
      </c>
      <c r="L1037" s="13">
        <f t="shared" si="65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8">
        <f t="shared" si="66"/>
        <v>107.65217391304347</v>
      </c>
      <c r="R1037" s="9">
        <f t="shared" si="67"/>
        <v>65.15789473684211</v>
      </c>
      <c r="S1037" t="str">
        <f>IF(P1037=music, "music")</f>
        <v>music</v>
      </c>
    </row>
    <row r="1038" spans="1:19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3">
        <f t="shared" si="64"/>
        <v>41281.333333333336</v>
      </c>
      <c r="K1038" s="5">
        <v>1354790790</v>
      </c>
      <c r="L1038" s="13">
        <f t="shared" si="65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8">
        <f t="shared" si="66"/>
        <v>112.36044444444444</v>
      </c>
      <c r="R1038" s="9">
        <f t="shared" si="67"/>
        <v>23.963127962085309</v>
      </c>
      <c r="S1038" t="str">
        <f>IF(P1038=music, "music")</f>
        <v>music</v>
      </c>
    </row>
    <row r="1039" spans="1:19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3">
        <f t="shared" si="64"/>
        <v>42142.208333333328</v>
      </c>
      <c r="K1039" s="5">
        <v>1429991062</v>
      </c>
      <c r="L1039" s="13">
        <f t="shared" si="65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8">
        <f t="shared" si="66"/>
        <v>102.1</v>
      </c>
      <c r="R1039" s="9">
        <f t="shared" si="67"/>
        <v>48.61904761904762</v>
      </c>
      <c r="S1039" t="str">
        <f>IF(P1039=music, "music")</f>
        <v>music</v>
      </c>
    </row>
    <row r="1040" spans="1:19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3">
        <f t="shared" si="64"/>
        <v>42448.190081018518</v>
      </c>
      <c r="K1040" s="5">
        <v>1455773623</v>
      </c>
      <c r="L1040" s="13">
        <f t="shared" si="65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8">
        <f t="shared" si="66"/>
        <v>145.33333333333334</v>
      </c>
      <c r="R1040" s="9">
        <f t="shared" si="67"/>
        <v>35.73770491803279</v>
      </c>
      <c r="S1040" t="str">
        <f>IF(P1040=music, "music")</f>
        <v>music</v>
      </c>
    </row>
    <row r="1041" spans="1:19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3">
        <f t="shared" si="64"/>
        <v>42717.332638888889</v>
      </c>
      <c r="K1041" s="5">
        <v>1479436646</v>
      </c>
      <c r="L1041" s="13">
        <f t="shared" si="65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8">
        <f t="shared" si="66"/>
        <v>128.19999999999999</v>
      </c>
      <c r="R1041" s="9">
        <f t="shared" si="67"/>
        <v>21.366666666666667</v>
      </c>
      <c r="S1041" t="str">
        <f>IF(P1041=music, "music")</f>
        <v>music</v>
      </c>
    </row>
    <row r="1042" spans="1:19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3">
        <f t="shared" si="64"/>
        <v>42609.708437499998</v>
      </c>
      <c r="K1042" s="5">
        <v>1469725209</v>
      </c>
      <c r="L1042" s="13">
        <f t="shared" si="65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8">
        <f t="shared" si="66"/>
        <v>0.29411764705882354</v>
      </c>
      <c r="R1042" s="9">
        <f t="shared" si="67"/>
        <v>250</v>
      </c>
      <c r="S1042" t="str">
        <f>IF(P1042=Journalism, "journalism")</f>
        <v>journalism</v>
      </c>
    </row>
    <row r="1043" spans="1:19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3">
        <f t="shared" si="64"/>
        <v>41851.060092592597</v>
      </c>
      <c r="K1043" s="5">
        <v>1405041992</v>
      </c>
      <c r="L1043" s="13">
        <f t="shared" si="65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8">
        <f t="shared" si="66"/>
        <v>0</v>
      </c>
      <c r="R1043" s="9" t="e">
        <f t="shared" si="67"/>
        <v>#DIV/0!</v>
      </c>
      <c r="S1043" t="str">
        <f>IF(P1043=Journalism, "journalism")</f>
        <v>journalism</v>
      </c>
    </row>
    <row r="1044" spans="1:19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3">
        <f t="shared" si="64"/>
        <v>41894.416666666664</v>
      </c>
      <c r="K1044" s="5">
        <v>1406824948</v>
      </c>
      <c r="L1044" s="13">
        <f t="shared" si="65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8">
        <f t="shared" si="66"/>
        <v>1.5384615384615385</v>
      </c>
      <c r="R1044" s="9">
        <f t="shared" si="67"/>
        <v>10</v>
      </c>
      <c r="S1044" t="str">
        <f>IF(P1044=Journalism, "journalism")</f>
        <v>journalism</v>
      </c>
    </row>
    <row r="1045" spans="1:19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3">
        <f t="shared" si="64"/>
        <v>42144.252951388888</v>
      </c>
      <c r="K1045" s="5">
        <v>1429509855</v>
      </c>
      <c r="L1045" s="13">
        <f t="shared" si="65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8">
        <f t="shared" si="66"/>
        <v>8.5370000000000008</v>
      </c>
      <c r="R1045" s="9">
        <f t="shared" si="67"/>
        <v>29.236301369863014</v>
      </c>
      <c r="S1045" t="str">
        <f>IF(P1045=Journalism, "journalism")</f>
        <v>journalism</v>
      </c>
    </row>
    <row r="1046" spans="1:19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3">
        <f t="shared" si="64"/>
        <v>42068.852083333331</v>
      </c>
      <c r="K1046" s="5">
        <v>1420668801</v>
      </c>
      <c r="L1046" s="13">
        <f t="shared" si="65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8">
        <f t="shared" si="66"/>
        <v>8.5714285714285715E-2</v>
      </c>
      <c r="R1046" s="9">
        <f t="shared" si="67"/>
        <v>3</v>
      </c>
      <c r="S1046" t="str">
        <f>IF(P1046=Journalism, "journalism")</f>
        <v>journalism</v>
      </c>
    </row>
    <row r="1047" spans="1:19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3">
        <f t="shared" si="64"/>
        <v>41874.874421296299</v>
      </c>
      <c r="K1047" s="5">
        <v>1406235550</v>
      </c>
      <c r="L1047" s="13">
        <f t="shared" si="65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8">
        <f t="shared" si="66"/>
        <v>2.6599999999999997</v>
      </c>
      <c r="R1047" s="9">
        <f t="shared" si="67"/>
        <v>33.25</v>
      </c>
      <c r="S1047" t="str">
        <f>IF(P1047=Journalism, "journalism")</f>
        <v>journalism</v>
      </c>
    </row>
    <row r="1048" spans="1:19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3">
        <f t="shared" si="64"/>
        <v>42364.851388888885</v>
      </c>
      <c r="K1048" s="5">
        <v>1447273560</v>
      </c>
      <c r="L1048" s="13">
        <f t="shared" si="65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8">
        <f t="shared" si="66"/>
        <v>0</v>
      </c>
      <c r="R1048" s="9" t="e">
        <f t="shared" si="67"/>
        <v>#DIV/0!</v>
      </c>
      <c r="S1048" t="str">
        <f>IF(P1048=Journalism, "journalism")</f>
        <v>journalism</v>
      </c>
    </row>
    <row r="1049" spans="1:19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3">
        <f t="shared" si="64"/>
        <v>41948.860127314816</v>
      </c>
      <c r="K1049" s="5">
        <v>1412624315</v>
      </c>
      <c r="L1049" s="13">
        <f t="shared" si="65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8">
        <f t="shared" si="66"/>
        <v>0.05</v>
      </c>
      <c r="R1049" s="9">
        <f t="shared" si="67"/>
        <v>1</v>
      </c>
      <c r="S1049" t="str">
        <f>IF(P1049=Journalism, "journalism")</f>
        <v>journalism</v>
      </c>
    </row>
    <row r="1050" spans="1:19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3">
        <f t="shared" si="64"/>
        <v>42638.053113425922</v>
      </c>
      <c r="K1050" s="5">
        <v>1471310189</v>
      </c>
      <c r="L1050" s="13">
        <f t="shared" si="65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8">
        <f t="shared" si="66"/>
        <v>1.4133333333333333</v>
      </c>
      <c r="R1050" s="9">
        <f t="shared" si="67"/>
        <v>53</v>
      </c>
      <c r="S1050" t="str">
        <f>IF(P1050=Journalism, "journalism")</f>
        <v>journalism</v>
      </c>
    </row>
    <row r="1051" spans="1:19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3">
        <f t="shared" si="64"/>
        <v>42412.431076388893</v>
      </c>
      <c r="K1051" s="5">
        <v>1452680445</v>
      </c>
      <c r="L1051" s="13">
        <f t="shared" si="65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8">
        <f t="shared" si="66"/>
        <v>0</v>
      </c>
      <c r="R1051" s="9" t="e">
        <f t="shared" si="67"/>
        <v>#DIV/0!</v>
      </c>
      <c r="S1051" t="str">
        <f>IF(P1051=Journalism, "journalism")</f>
        <v>journalism</v>
      </c>
    </row>
    <row r="1052" spans="1:19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3">
        <f t="shared" si="64"/>
        <v>42261.7971875</v>
      </c>
      <c r="K1052" s="5">
        <v>1439665677</v>
      </c>
      <c r="L1052" s="13">
        <f t="shared" si="65"/>
        <v>42231.7971875</v>
      </c>
      <c r="M1052" t="b">
        <v>0</v>
      </c>
      <c r="N1052">
        <v>0</v>
      </c>
      <c r="O1052" t="b">
        <v>0</v>
      </c>
      <c r="P1052" t="s">
        <v>8281</v>
      </c>
      <c r="Q1052" s="8">
        <f t="shared" si="66"/>
        <v>0</v>
      </c>
      <c r="R1052" s="9" t="e">
        <f t="shared" si="67"/>
        <v>#DIV/0!</v>
      </c>
      <c r="S1052" t="str">
        <f>IF(P1052=Journalism, "journalism")</f>
        <v>journalism</v>
      </c>
    </row>
    <row r="1053" spans="1:19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3">
        <f t="shared" si="64"/>
        <v>41878.014178240745</v>
      </c>
      <c r="K1053" s="5">
        <v>1406679625</v>
      </c>
      <c r="L1053" s="13">
        <f t="shared" si="65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8">
        <f t="shared" si="66"/>
        <v>0</v>
      </c>
      <c r="R1053" s="9" t="e">
        <f t="shared" si="67"/>
        <v>#DIV/0!</v>
      </c>
      <c r="S1053" t="str">
        <f>IF(P1053=Journalism, "journalism")</f>
        <v>journalism</v>
      </c>
    </row>
    <row r="1054" spans="1:19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3">
        <f t="shared" si="64"/>
        <v>42527.839583333334</v>
      </c>
      <c r="K1054" s="5">
        <v>1461438495</v>
      </c>
      <c r="L1054" s="13">
        <f t="shared" si="65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8">
        <f t="shared" si="66"/>
        <v>0</v>
      </c>
      <c r="R1054" s="9" t="e">
        <f t="shared" si="67"/>
        <v>#DIV/0!</v>
      </c>
      <c r="S1054" t="str">
        <f>IF(P1054=Journalism, "journalism")</f>
        <v>journalism</v>
      </c>
    </row>
    <row r="1055" spans="1:19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3">
        <f t="shared" si="64"/>
        <v>42800.172824074078</v>
      </c>
      <c r="K1055" s="5">
        <v>1486613332</v>
      </c>
      <c r="L1055" s="13">
        <f t="shared" si="65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8">
        <f t="shared" si="66"/>
        <v>1</v>
      </c>
      <c r="R1055" s="9">
        <f t="shared" si="67"/>
        <v>15</v>
      </c>
      <c r="S1055" t="str">
        <f>IF(P1055=Journalism, "journalism")</f>
        <v>journalism</v>
      </c>
    </row>
    <row r="1056" spans="1:19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3">
        <f t="shared" si="64"/>
        <v>41861.916666666664</v>
      </c>
      <c r="K1056" s="5">
        <v>1405110399</v>
      </c>
      <c r="L1056" s="13">
        <f t="shared" si="65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8">
        <f t="shared" si="66"/>
        <v>0</v>
      </c>
      <c r="R1056" s="9" t="e">
        <f t="shared" si="67"/>
        <v>#DIV/0!</v>
      </c>
      <c r="S1056" t="str">
        <f>IF(P1056=Journalism, "journalism")</f>
        <v>journalism</v>
      </c>
    </row>
    <row r="1057" spans="1:19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3">
        <f t="shared" si="64"/>
        <v>42436.992418981477</v>
      </c>
      <c r="K1057" s="5">
        <v>1454802545</v>
      </c>
      <c r="L1057" s="13">
        <f t="shared" si="65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8">
        <f t="shared" si="66"/>
        <v>0</v>
      </c>
      <c r="R1057" s="9" t="e">
        <f t="shared" si="67"/>
        <v>#DIV/0!</v>
      </c>
      <c r="S1057" t="str">
        <f>IF(P1057=Journalism, "journalism")</f>
        <v>journalism</v>
      </c>
    </row>
    <row r="1058" spans="1:19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3">
        <f t="shared" si="64"/>
        <v>42118.677974537044</v>
      </c>
      <c r="K1058" s="5">
        <v>1424711777</v>
      </c>
      <c r="L1058" s="13">
        <f t="shared" si="65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8">
        <f t="shared" si="66"/>
        <v>0</v>
      </c>
      <c r="R1058" s="9" t="e">
        <f t="shared" si="67"/>
        <v>#DIV/0!</v>
      </c>
      <c r="S1058" t="str">
        <f>IF(P1058=Journalism, "journalism")</f>
        <v>journalism</v>
      </c>
    </row>
    <row r="1059" spans="1:19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3">
        <f t="shared" si="64"/>
        <v>42708.912997685184</v>
      </c>
      <c r="K1059" s="5">
        <v>1478292883</v>
      </c>
      <c r="L1059" s="13">
        <f t="shared" si="65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8">
        <f t="shared" si="66"/>
        <v>0</v>
      </c>
      <c r="R1059" s="9" t="e">
        <f t="shared" si="67"/>
        <v>#DIV/0!</v>
      </c>
      <c r="S1059" t="str">
        <f>IF(P1059=Journalism, "journalism")</f>
        <v>journalism</v>
      </c>
    </row>
    <row r="1060" spans="1:19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3">
        <f t="shared" si="64"/>
        <v>42089</v>
      </c>
      <c r="K1060" s="5">
        <v>1423777043</v>
      </c>
      <c r="L1060" s="13">
        <f t="shared" si="65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8">
        <f t="shared" si="66"/>
        <v>0</v>
      </c>
      <c r="R1060" s="9" t="e">
        <f t="shared" si="67"/>
        <v>#DIV/0!</v>
      </c>
      <c r="S1060" t="str">
        <f>IF(P1060=Journalism, "journalism")</f>
        <v>journalism</v>
      </c>
    </row>
    <row r="1061" spans="1:19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3">
        <f t="shared" si="64"/>
        <v>42076.748333333337</v>
      </c>
      <c r="K1061" s="5">
        <v>1423681056</v>
      </c>
      <c r="L1061" s="13">
        <f t="shared" si="65"/>
        <v>42046.79</v>
      </c>
      <c r="M1061" t="b">
        <v>0</v>
      </c>
      <c r="N1061">
        <v>0</v>
      </c>
      <c r="O1061" t="b">
        <v>0</v>
      </c>
      <c r="P1061" t="s">
        <v>8281</v>
      </c>
      <c r="Q1061" s="8">
        <f t="shared" si="66"/>
        <v>0</v>
      </c>
      <c r="R1061" s="9" t="e">
        <f t="shared" si="67"/>
        <v>#DIV/0!</v>
      </c>
      <c r="S1061" t="str">
        <f>IF(P1061=Journalism, "journalism")</f>
        <v>journalism</v>
      </c>
    </row>
    <row r="1062" spans="1:19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3">
        <f t="shared" si="64"/>
        <v>42109.913113425922</v>
      </c>
      <c r="K1062" s="5">
        <v>1426542893</v>
      </c>
      <c r="L1062" s="13">
        <f t="shared" si="65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8">
        <f t="shared" si="66"/>
        <v>1</v>
      </c>
      <c r="R1062" s="9">
        <f t="shared" si="67"/>
        <v>50</v>
      </c>
      <c r="S1062" t="str">
        <f>IF(P1062=Journalism, "journalism")</f>
        <v>journalism</v>
      </c>
    </row>
    <row r="1063" spans="1:19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3">
        <f t="shared" si="64"/>
        <v>42492.041666666672</v>
      </c>
      <c r="K1063" s="5">
        <v>1456987108</v>
      </c>
      <c r="L1063" s="13">
        <f t="shared" si="65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8">
        <f t="shared" si="66"/>
        <v>0</v>
      </c>
      <c r="R1063" s="9" t="e">
        <f t="shared" si="67"/>
        <v>#DIV/0!</v>
      </c>
      <c r="S1063" t="str">
        <f>IF(P1063=Journalism, "journalism")</f>
        <v>journalism</v>
      </c>
    </row>
    <row r="1064" spans="1:19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3">
        <f t="shared" si="64"/>
        <v>42563.807187500002</v>
      </c>
      <c r="K1064" s="5">
        <v>1467746541</v>
      </c>
      <c r="L1064" s="13">
        <f t="shared" si="65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8">
        <f t="shared" si="66"/>
        <v>95.477386934673376</v>
      </c>
      <c r="R1064" s="9">
        <f t="shared" si="67"/>
        <v>47.5</v>
      </c>
      <c r="S1064" t="str">
        <f>IF(P1064=Journalism, "journalism")</f>
        <v>journalism</v>
      </c>
    </row>
    <row r="1065" spans="1:19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3">
        <f t="shared" si="64"/>
        <v>42613.030810185184</v>
      </c>
      <c r="K1065" s="5">
        <v>1470012262</v>
      </c>
      <c r="L1065" s="13">
        <f t="shared" si="65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8">
        <f t="shared" si="66"/>
        <v>0</v>
      </c>
      <c r="R1065" s="9" t="e">
        <f t="shared" si="67"/>
        <v>#DIV/0!</v>
      </c>
      <c r="S1065" t="str">
        <f>IF(P1065=Journalism, "journalism")</f>
        <v>journalism</v>
      </c>
    </row>
    <row r="1066" spans="1:19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3">
        <f t="shared" si="64"/>
        <v>41462.228043981479</v>
      </c>
      <c r="K1066" s="5">
        <v>1369286903</v>
      </c>
      <c r="L1066" s="13">
        <f t="shared" si="65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8">
        <f t="shared" si="66"/>
        <v>8.974444444444444</v>
      </c>
      <c r="R1066" s="9">
        <f t="shared" si="67"/>
        <v>65.666666666666671</v>
      </c>
      <c r="S1066" t="str">
        <f>IF(P1066=Games, "Games")</f>
        <v>Games</v>
      </c>
    </row>
    <row r="1067" spans="1:19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3">
        <f t="shared" si="64"/>
        <v>41689.381041666667</v>
      </c>
      <c r="K1067" s="5">
        <v>1390381722</v>
      </c>
      <c r="L1067" s="13">
        <f t="shared" si="65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8">
        <f t="shared" si="66"/>
        <v>2.7</v>
      </c>
      <c r="R1067" s="9">
        <f t="shared" si="67"/>
        <v>16.2</v>
      </c>
      <c r="S1067" t="str">
        <f>IF(P1067=Games, "Games")</f>
        <v>Games</v>
      </c>
    </row>
    <row r="1068" spans="1:19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3">
        <f t="shared" si="64"/>
        <v>41490.962754629632</v>
      </c>
      <c r="K1068" s="5">
        <v>1371769582</v>
      </c>
      <c r="L1068" s="13">
        <f t="shared" si="65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8">
        <f t="shared" si="66"/>
        <v>3.3673333333333333</v>
      </c>
      <c r="R1068" s="9">
        <f t="shared" si="67"/>
        <v>34.128378378378379</v>
      </c>
      <c r="S1068" t="str">
        <f>IF(P1068=Games, "Games")</f>
        <v>Games</v>
      </c>
    </row>
    <row r="1069" spans="1:19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3">
        <f t="shared" si="64"/>
        <v>41629.855682870373</v>
      </c>
      <c r="K1069" s="5">
        <v>1385065931</v>
      </c>
      <c r="L1069" s="13">
        <f t="shared" si="65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8">
        <f t="shared" si="66"/>
        <v>26</v>
      </c>
      <c r="R1069" s="9">
        <f t="shared" si="67"/>
        <v>13</v>
      </c>
      <c r="S1069" t="str">
        <f>IF(P1069=Games, "Games")</f>
        <v>Games</v>
      </c>
    </row>
    <row r="1070" spans="1:19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3">
        <f t="shared" si="64"/>
        <v>42470.329444444447</v>
      </c>
      <c r="K1070" s="5">
        <v>1457686464</v>
      </c>
      <c r="L1070" s="13">
        <f t="shared" si="65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8">
        <f t="shared" si="66"/>
        <v>0.15</v>
      </c>
      <c r="R1070" s="9">
        <f t="shared" si="67"/>
        <v>11.25</v>
      </c>
      <c r="S1070" t="str">
        <f>IF(P1070=Games, "Games")</f>
        <v>Games</v>
      </c>
    </row>
    <row r="1071" spans="1:19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3">
        <f t="shared" si="64"/>
        <v>41604.271516203706</v>
      </c>
      <c r="K1071" s="5">
        <v>1382679059</v>
      </c>
      <c r="L1071" s="13">
        <f t="shared" si="65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8">
        <f t="shared" si="66"/>
        <v>38.636363636363633</v>
      </c>
      <c r="R1071" s="9">
        <f t="shared" si="67"/>
        <v>40.476190476190474</v>
      </c>
      <c r="S1071" t="str">
        <f>IF(P1071=Games, "Games")</f>
        <v>Games</v>
      </c>
    </row>
    <row r="1072" spans="1:19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3">
        <f t="shared" si="64"/>
        <v>41183.011828703704</v>
      </c>
      <c r="K1072" s="5">
        <v>1347322622</v>
      </c>
      <c r="L1072" s="13">
        <f t="shared" si="65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8">
        <f t="shared" si="66"/>
        <v>0.70000000000000007</v>
      </c>
      <c r="R1072" s="9">
        <f t="shared" si="67"/>
        <v>35</v>
      </c>
      <c r="S1072" t="str">
        <f>IF(P1072=Games, "Games")</f>
        <v>Games</v>
      </c>
    </row>
    <row r="1073" spans="1:19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3">
        <f t="shared" si="64"/>
        <v>42325.795057870375</v>
      </c>
      <c r="K1073" s="5">
        <v>1445191493</v>
      </c>
      <c r="L1073" s="13">
        <f t="shared" si="65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8">
        <f t="shared" si="66"/>
        <v>0</v>
      </c>
      <c r="R1073" s="9" t="e">
        <f t="shared" si="67"/>
        <v>#DIV/0!</v>
      </c>
      <c r="S1073" t="str">
        <f>IF(P1073=Games, "Games")</f>
        <v>Games</v>
      </c>
    </row>
    <row r="1074" spans="1:19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3">
        <f t="shared" si="64"/>
        <v>41675.832141203704</v>
      </c>
      <c r="K1074" s="5">
        <v>1389038297</v>
      </c>
      <c r="L1074" s="13">
        <f t="shared" si="65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8">
        <f t="shared" si="66"/>
        <v>6.8000000000000005E-2</v>
      </c>
      <c r="R1074" s="9">
        <f t="shared" si="67"/>
        <v>12.75</v>
      </c>
      <c r="S1074" t="str">
        <f>IF(P1074=Games, "Games")</f>
        <v>Games</v>
      </c>
    </row>
    <row r="1075" spans="1:19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3">
        <f t="shared" si="64"/>
        <v>40832.964594907404</v>
      </c>
      <c r="K1075" s="5">
        <v>1316214541</v>
      </c>
      <c r="L1075" s="13">
        <f t="shared" si="65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8">
        <f t="shared" si="66"/>
        <v>1.3333333333333335</v>
      </c>
      <c r="R1075" s="9">
        <f t="shared" si="67"/>
        <v>10</v>
      </c>
      <c r="S1075" t="str">
        <f>IF(P1075=Games, "Games")</f>
        <v>Games</v>
      </c>
    </row>
    <row r="1076" spans="1:19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3">
        <f t="shared" si="64"/>
        <v>41643.172974537039</v>
      </c>
      <c r="K1076" s="5">
        <v>1386216545</v>
      </c>
      <c r="L1076" s="13">
        <f t="shared" si="65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8">
        <f t="shared" si="66"/>
        <v>6.3092592592592585</v>
      </c>
      <c r="R1076" s="9">
        <f t="shared" si="67"/>
        <v>113.56666666666666</v>
      </c>
      <c r="S1076" t="str">
        <f>IF(P1076=Games, "Games")</f>
        <v>Games</v>
      </c>
    </row>
    <row r="1077" spans="1:19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3">
        <f t="shared" si="64"/>
        <v>41035.904120370367</v>
      </c>
      <c r="K1077" s="5">
        <v>1333748516</v>
      </c>
      <c r="L1077" s="13">
        <f t="shared" si="65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8">
        <f t="shared" si="66"/>
        <v>4.5</v>
      </c>
      <c r="R1077" s="9">
        <f t="shared" si="67"/>
        <v>15</v>
      </c>
      <c r="S1077" t="str">
        <f>IF(P1077=Games, "Games")</f>
        <v>Games</v>
      </c>
    </row>
    <row r="1078" spans="1:19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3">
        <f t="shared" si="64"/>
        <v>41893.377893518518</v>
      </c>
      <c r="K1078" s="5">
        <v>1405674250</v>
      </c>
      <c r="L1078" s="13">
        <f t="shared" si="65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8">
        <f t="shared" si="66"/>
        <v>62.765333333333331</v>
      </c>
      <c r="R1078" s="9">
        <f t="shared" si="67"/>
        <v>48.281025641025643</v>
      </c>
      <c r="S1078" t="str">
        <f>IF(P1078=Games, "Games")</f>
        <v>Games</v>
      </c>
    </row>
    <row r="1079" spans="1:19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3">
        <f t="shared" si="64"/>
        <v>42383.16679398148</v>
      </c>
      <c r="K1079" s="5">
        <v>1450152011</v>
      </c>
      <c r="L1079" s="13">
        <f t="shared" si="65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8">
        <f t="shared" si="66"/>
        <v>29.376000000000001</v>
      </c>
      <c r="R1079" s="9">
        <f t="shared" si="67"/>
        <v>43.976047904191617</v>
      </c>
      <c r="S1079" t="str">
        <f>IF(P1079=Games, "Games")</f>
        <v>Games</v>
      </c>
    </row>
    <row r="1080" spans="1:19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3">
        <f t="shared" si="64"/>
        <v>40746.195844907408</v>
      </c>
      <c r="K1080" s="5">
        <v>1307421721</v>
      </c>
      <c r="L1080" s="13">
        <f t="shared" si="65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8">
        <f t="shared" si="66"/>
        <v>7.5</v>
      </c>
      <c r="R1080" s="9">
        <f t="shared" si="67"/>
        <v>9</v>
      </c>
      <c r="S1080" t="str">
        <f>IF(P1080=Games, "Games")</f>
        <v>Games</v>
      </c>
    </row>
    <row r="1081" spans="1:19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3">
        <f t="shared" si="64"/>
        <v>42504.566388888896</v>
      </c>
      <c r="K1081" s="5">
        <v>1461072936</v>
      </c>
      <c r="L1081" s="13">
        <f t="shared" si="65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8">
        <f t="shared" si="66"/>
        <v>2.6076923076923078</v>
      </c>
      <c r="R1081" s="9">
        <f t="shared" si="67"/>
        <v>37.666666666666664</v>
      </c>
      <c r="S1081" t="str">
        <f>IF(P1081=Games, "Games")</f>
        <v>Games</v>
      </c>
    </row>
    <row r="1082" spans="1:19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3">
        <f t="shared" si="64"/>
        <v>41770.138113425928</v>
      </c>
      <c r="K1082" s="5">
        <v>1397186333</v>
      </c>
      <c r="L1082" s="13">
        <f t="shared" si="65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8">
        <f t="shared" si="66"/>
        <v>9.1050000000000004</v>
      </c>
      <c r="R1082" s="9">
        <f t="shared" si="67"/>
        <v>18.581632653061224</v>
      </c>
      <c r="S1082" t="str">
        <f>IF(P1082=Games, "Games")</f>
        <v>Games</v>
      </c>
    </row>
    <row r="1083" spans="1:19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3">
        <f t="shared" si="64"/>
        <v>42032.926990740743</v>
      </c>
      <c r="K1083" s="5">
        <v>1419891292</v>
      </c>
      <c r="L1083" s="13">
        <f t="shared" si="65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8">
        <f t="shared" si="66"/>
        <v>1.7647058823529412E-2</v>
      </c>
      <c r="R1083" s="9">
        <f t="shared" si="67"/>
        <v>3</v>
      </c>
      <c r="S1083" t="str">
        <f>IF(P1083=Games, "Games")</f>
        <v>Games</v>
      </c>
    </row>
    <row r="1084" spans="1:19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3">
        <f t="shared" si="64"/>
        <v>41131.906111111115</v>
      </c>
      <c r="K1084" s="5">
        <v>1342043088</v>
      </c>
      <c r="L1084" s="13">
        <f t="shared" si="65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8">
        <f t="shared" si="66"/>
        <v>0.55999999999999994</v>
      </c>
      <c r="R1084" s="9">
        <f t="shared" si="67"/>
        <v>18.666666666666668</v>
      </c>
      <c r="S1084" t="str">
        <f>IF(P1084=Games, "Games")</f>
        <v>Games</v>
      </c>
    </row>
    <row r="1085" spans="1:19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3">
        <f t="shared" si="64"/>
        <v>41853.659525462965</v>
      </c>
      <c r="K1085" s="5">
        <v>1401810583</v>
      </c>
      <c r="L1085" s="13">
        <f t="shared" si="65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8">
        <f t="shared" si="66"/>
        <v>0.82000000000000006</v>
      </c>
      <c r="R1085" s="9">
        <f t="shared" si="67"/>
        <v>410</v>
      </c>
      <c r="S1085" t="str">
        <f>IF(P1085=Games, "Games")</f>
        <v>Games</v>
      </c>
    </row>
    <row r="1086" spans="1:19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3">
        <f t="shared" si="64"/>
        <v>41859.912083333329</v>
      </c>
      <c r="K1086" s="5">
        <v>1404942804</v>
      </c>
      <c r="L1086" s="13">
        <f t="shared" si="65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8">
        <f t="shared" si="66"/>
        <v>0</v>
      </c>
      <c r="R1086" s="9" t="e">
        <f t="shared" si="67"/>
        <v>#DIV/0!</v>
      </c>
      <c r="S1086" t="str">
        <f>IF(P1086=Games, "Games")</f>
        <v>Games</v>
      </c>
    </row>
    <row r="1087" spans="1:19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3">
        <f t="shared" si="64"/>
        <v>42443.629340277781</v>
      </c>
      <c r="K1087" s="5">
        <v>1455379575</v>
      </c>
      <c r="L1087" s="13">
        <f t="shared" si="65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8">
        <f t="shared" si="66"/>
        <v>3.42</v>
      </c>
      <c r="R1087" s="9">
        <f t="shared" si="67"/>
        <v>114</v>
      </c>
      <c r="S1087" t="str">
        <f>IF(P1087=Games, "Games")</f>
        <v>Games</v>
      </c>
    </row>
    <row r="1088" spans="1:19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3">
        <f t="shared" si="64"/>
        <v>41875.866793981484</v>
      </c>
      <c r="K1088" s="5">
        <v>1406321291</v>
      </c>
      <c r="L1088" s="13">
        <f t="shared" si="65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8">
        <f t="shared" si="66"/>
        <v>8.3333333333333343E-2</v>
      </c>
      <c r="R1088" s="9">
        <f t="shared" si="67"/>
        <v>7.5</v>
      </c>
      <c r="S1088" t="str">
        <f>IF(P1088=Games, "Games")</f>
        <v>Games</v>
      </c>
    </row>
    <row r="1089" spans="1:19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3">
        <f t="shared" si="64"/>
        <v>41805.713969907411</v>
      </c>
      <c r="K1089" s="5">
        <v>1400260087</v>
      </c>
      <c r="L1089" s="13">
        <f t="shared" si="65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8">
        <f t="shared" si="66"/>
        <v>0</v>
      </c>
      <c r="R1089" s="9" t="e">
        <f t="shared" si="67"/>
        <v>#DIV/0!</v>
      </c>
      <c r="S1089" t="str">
        <f>IF(P1089=Games, "Games")</f>
        <v>Games</v>
      </c>
    </row>
    <row r="1090" spans="1:19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3">
        <f t="shared" si="64"/>
        <v>41753.799386574072</v>
      </c>
      <c r="K1090" s="5">
        <v>1395774667</v>
      </c>
      <c r="L1090" s="13">
        <f t="shared" si="65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8">
        <f t="shared" si="66"/>
        <v>14.182977777777777</v>
      </c>
      <c r="R1090" s="9">
        <f t="shared" si="67"/>
        <v>43.41727891156463</v>
      </c>
      <c r="S1090" t="str">
        <f>IF(P1090=Games, "Games")</f>
        <v>Games</v>
      </c>
    </row>
    <row r="1091" spans="1:19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3">
        <f t="shared" ref="J1091:J1154" si="68">(((I1091/60)/60)/24)+DATE(1970,1,1)</f>
        <v>42181.189525462964</v>
      </c>
      <c r="K1091" s="5">
        <v>1432701175</v>
      </c>
      <c r="L1091" s="13">
        <f t="shared" ref="L1091:L1154" si="69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8">
        <f t="shared" ref="Q1091:Q1154" si="70">E1091/D1091*100</f>
        <v>7.8266666666666662</v>
      </c>
      <c r="R1091" s="9">
        <f t="shared" ref="R1091:R1154" si="71">E1091/N1091</f>
        <v>23.959183673469386</v>
      </c>
      <c r="S1091" t="str">
        <f>IF(P1091=Games, "Games")</f>
        <v>Games</v>
      </c>
    </row>
    <row r="1092" spans="1:19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3">
        <f t="shared" si="68"/>
        <v>42153.185798611114</v>
      </c>
      <c r="K1092" s="5">
        <v>1430281653</v>
      </c>
      <c r="L1092" s="13">
        <f t="shared" si="69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8">
        <f t="shared" si="70"/>
        <v>3.8464497269020695E-2</v>
      </c>
      <c r="R1092" s="9">
        <f t="shared" si="71"/>
        <v>5</v>
      </c>
      <c r="S1092" t="str">
        <f>IF(P1092=Games, "Games")</f>
        <v>Games</v>
      </c>
    </row>
    <row r="1093" spans="1:19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3">
        <f t="shared" si="68"/>
        <v>42470.778611111105</v>
      </c>
      <c r="K1093" s="5">
        <v>1457725272</v>
      </c>
      <c r="L1093" s="13">
        <f t="shared" si="69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8">
        <f t="shared" si="70"/>
        <v>12.5</v>
      </c>
      <c r="R1093" s="9">
        <f t="shared" si="71"/>
        <v>12.5</v>
      </c>
      <c r="S1093" t="str">
        <f>IF(P1093=Games, "Games")</f>
        <v>Games</v>
      </c>
    </row>
    <row r="1094" spans="1:19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3">
        <f t="shared" si="68"/>
        <v>41280.025902777779</v>
      </c>
      <c r="K1094" s="5">
        <v>1354840638</v>
      </c>
      <c r="L1094" s="13">
        <f t="shared" si="69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8">
        <f t="shared" si="70"/>
        <v>1.05</v>
      </c>
      <c r="R1094" s="9">
        <f t="shared" si="71"/>
        <v>3</v>
      </c>
      <c r="S1094" t="str">
        <f>IF(P1094=Games, "Games")</f>
        <v>Games</v>
      </c>
    </row>
    <row r="1095" spans="1:19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3">
        <f t="shared" si="68"/>
        <v>42411.973807870367</v>
      </c>
      <c r="K1095" s="5">
        <v>1453936937</v>
      </c>
      <c r="L1095" s="13">
        <f t="shared" si="69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8">
        <f t="shared" si="70"/>
        <v>14.083333333333334</v>
      </c>
      <c r="R1095" s="9">
        <f t="shared" si="71"/>
        <v>10.5625</v>
      </c>
      <c r="S1095" t="str">
        <f>IF(P1095=Games, "Games")</f>
        <v>Games</v>
      </c>
    </row>
    <row r="1096" spans="1:19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3">
        <f t="shared" si="68"/>
        <v>40825.713344907403</v>
      </c>
      <c r="K1096" s="5">
        <v>1315588033</v>
      </c>
      <c r="L1096" s="13">
        <f t="shared" si="69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8">
        <f t="shared" si="70"/>
        <v>18.300055555555556</v>
      </c>
      <c r="R1096" s="9">
        <f t="shared" si="71"/>
        <v>122.00037037037038</v>
      </c>
      <c r="S1096" t="str">
        <f>IF(P1096=Games, "Games")</f>
        <v>Games</v>
      </c>
    </row>
    <row r="1097" spans="1:19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3">
        <f t="shared" si="68"/>
        <v>41516.537268518521</v>
      </c>
      <c r="K1097" s="5">
        <v>1375275220</v>
      </c>
      <c r="L1097" s="13">
        <f t="shared" si="69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8">
        <f t="shared" si="70"/>
        <v>5.0347999999999997</v>
      </c>
      <c r="R1097" s="9">
        <f t="shared" si="71"/>
        <v>267.80851063829789</v>
      </c>
      <c r="S1097" t="str">
        <f>IF(P1097=Games, "Games")</f>
        <v>Games</v>
      </c>
    </row>
    <row r="1098" spans="1:19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3">
        <f t="shared" si="68"/>
        <v>41916.145833333336</v>
      </c>
      <c r="K1098" s="5">
        <v>1409747154</v>
      </c>
      <c r="L1098" s="13">
        <f t="shared" si="69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8">
        <f t="shared" si="70"/>
        <v>17.933333333333334</v>
      </c>
      <c r="R1098" s="9">
        <f t="shared" si="71"/>
        <v>74.206896551724142</v>
      </c>
      <c r="S1098" t="str">
        <f>IF(P1098=Games, "Games")</f>
        <v>Games</v>
      </c>
    </row>
    <row r="1099" spans="1:19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3">
        <f t="shared" si="68"/>
        <v>41700.792557870373</v>
      </c>
      <c r="K1099" s="5">
        <v>1390330877</v>
      </c>
      <c r="L1099" s="13">
        <f t="shared" si="69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8">
        <f t="shared" si="70"/>
        <v>4.7E-2</v>
      </c>
      <c r="R1099" s="9">
        <f t="shared" si="71"/>
        <v>6.7142857142857144</v>
      </c>
      <c r="S1099" t="str">
        <f>IF(P1099=Games, "Games")</f>
        <v>Games</v>
      </c>
    </row>
    <row r="1100" spans="1:19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3">
        <f t="shared" si="68"/>
        <v>41742.762673611112</v>
      </c>
      <c r="K1100" s="5">
        <v>1394821095</v>
      </c>
      <c r="L1100" s="13">
        <f t="shared" si="69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8">
        <f t="shared" si="70"/>
        <v>7.2120000000000006</v>
      </c>
      <c r="R1100" s="9">
        <f t="shared" si="71"/>
        <v>81.954545454545453</v>
      </c>
      <c r="S1100" t="str">
        <f>IF(P1100=Games, "Games")</f>
        <v>Games</v>
      </c>
    </row>
    <row r="1101" spans="1:19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3">
        <f t="shared" si="68"/>
        <v>42137.836435185185</v>
      </c>
      <c r="K1101" s="5">
        <v>1428955468</v>
      </c>
      <c r="L1101" s="13">
        <f t="shared" si="69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8">
        <f t="shared" si="70"/>
        <v>0.5</v>
      </c>
      <c r="R1101" s="9">
        <f t="shared" si="71"/>
        <v>25</v>
      </c>
      <c r="S1101" t="str">
        <f>IF(P1101=Games, "Games")</f>
        <v>Games</v>
      </c>
    </row>
    <row r="1102" spans="1:19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3">
        <f t="shared" si="68"/>
        <v>42414.110775462963</v>
      </c>
      <c r="K1102" s="5">
        <v>1452825571</v>
      </c>
      <c r="L1102" s="13">
        <f t="shared" si="69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8">
        <f t="shared" si="70"/>
        <v>2.5</v>
      </c>
      <c r="R1102" s="9">
        <f t="shared" si="71"/>
        <v>10</v>
      </c>
      <c r="S1102" t="str">
        <f>IF(P1102=Games, "Games")</f>
        <v>Games</v>
      </c>
    </row>
    <row r="1103" spans="1:19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3">
        <f t="shared" si="68"/>
        <v>42565.758333333331</v>
      </c>
      <c r="K1103" s="5">
        <v>1466188338</v>
      </c>
      <c r="L1103" s="13">
        <f t="shared" si="69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8">
        <f t="shared" si="70"/>
        <v>4.1000000000000002E-2</v>
      </c>
      <c r="R1103" s="9">
        <f t="shared" si="71"/>
        <v>6.833333333333333</v>
      </c>
      <c r="S1103" t="str">
        <f>IF(P1103=Games, "Games")</f>
        <v>Games</v>
      </c>
    </row>
    <row r="1104" spans="1:19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3">
        <f t="shared" si="68"/>
        <v>41617.249305555553</v>
      </c>
      <c r="K1104" s="5">
        <v>1383095125</v>
      </c>
      <c r="L1104" s="13">
        <f t="shared" si="69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8">
        <f t="shared" si="70"/>
        <v>5.3125</v>
      </c>
      <c r="R1104" s="9">
        <f t="shared" si="71"/>
        <v>17.708333333333332</v>
      </c>
      <c r="S1104" t="str">
        <f>IF(P1104=Games, "Games")</f>
        <v>Games</v>
      </c>
    </row>
    <row r="1105" spans="1:19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3">
        <f t="shared" si="68"/>
        <v>42539.22210648148</v>
      </c>
      <c r="K1105" s="5">
        <v>1461043190</v>
      </c>
      <c r="L1105" s="13">
        <f t="shared" si="69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8">
        <f t="shared" si="70"/>
        <v>1.6199999999999999</v>
      </c>
      <c r="R1105" s="9">
        <f t="shared" si="71"/>
        <v>16.2</v>
      </c>
      <c r="S1105" t="str">
        <f>IF(P1105=Games, "Games")</f>
        <v>Games</v>
      </c>
    </row>
    <row r="1106" spans="1:19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3">
        <f t="shared" si="68"/>
        <v>41801.40996527778</v>
      </c>
      <c r="K1106" s="5">
        <v>1399888221</v>
      </c>
      <c r="L1106" s="13">
        <f t="shared" si="69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8">
        <f t="shared" si="70"/>
        <v>4.9516666666666671</v>
      </c>
      <c r="R1106" s="9">
        <f t="shared" si="71"/>
        <v>80.297297297297291</v>
      </c>
      <c r="S1106" t="str">
        <f>IF(P1106=Games, "Games")</f>
        <v>Games</v>
      </c>
    </row>
    <row r="1107" spans="1:19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3">
        <f t="shared" si="68"/>
        <v>41722.0940625</v>
      </c>
      <c r="K1107" s="5">
        <v>1393038927</v>
      </c>
      <c r="L1107" s="13">
        <f t="shared" si="69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8">
        <f t="shared" si="70"/>
        <v>0.159</v>
      </c>
      <c r="R1107" s="9">
        <f t="shared" si="71"/>
        <v>71.55</v>
      </c>
      <c r="S1107" t="str">
        <f>IF(P1107=Games, "Games")</f>
        <v>Games</v>
      </c>
    </row>
    <row r="1108" spans="1:19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3">
        <f t="shared" si="68"/>
        <v>41003.698784722219</v>
      </c>
      <c r="K1108" s="5">
        <v>1330969575</v>
      </c>
      <c r="L1108" s="13">
        <f t="shared" si="69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8">
        <f t="shared" si="70"/>
        <v>41.25</v>
      </c>
      <c r="R1108" s="9">
        <f t="shared" si="71"/>
        <v>23.571428571428573</v>
      </c>
      <c r="S1108" t="str">
        <f>IF(P1108=Games, "Games")</f>
        <v>Games</v>
      </c>
    </row>
    <row r="1109" spans="1:19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3">
        <f t="shared" si="68"/>
        <v>41843.861388888887</v>
      </c>
      <c r="K1109" s="5">
        <v>1403556024</v>
      </c>
      <c r="L1109" s="13">
        <f t="shared" si="69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8">
        <f t="shared" si="70"/>
        <v>0</v>
      </c>
      <c r="R1109" s="9" t="e">
        <f t="shared" si="71"/>
        <v>#DIV/0!</v>
      </c>
      <c r="S1109" t="str">
        <f>IF(P1109=Games, "Games")</f>
        <v>Games</v>
      </c>
    </row>
    <row r="1110" spans="1:19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3">
        <f t="shared" si="68"/>
        <v>41012.595312500001</v>
      </c>
      <c r="K1110" s="5">
        <v>1329146235</v>
      </c>
      <c r="L1110" s="13">
        <f t="shared" si="69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8">
        <f t="shared" si="70"/>
        <v>2.93</v>
      </c>
      <c r="R1110" s="9">
        <f t="shared" si="71"/>
        <v>34.88095238095238</v>
      </c>
      <c r="S1110" t="str">
        <f>IF(P1110=Games, "Games")</f>
        <v>Games</v>
      </c>
    </row>
    <row r="1111" spans="1:19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3">
        <f t="shared" si="68"/>
        <v>42692.793865740736</v>
      </c>
      <c r="K1111" s="5">
        <v>1476900190</v>
      </c>
      <c r="L1111" s="13">
        <f t="shared" si="69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8">
        <f t="shared" si="70"/>
        <v>0.44999999999999996</v>
      </c>
      <c r="R1111" s="9">
        <f t="shared" si="71"/>
        <v>15</v>
      </c>
      <c r="S1111" t="str">
        <f>IF(P1111=Games, "Games")</f>
        <v>Games</v>
      </c>
    </row>
    <row r="1112" spans="1:19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3">
        <f t="shared" si="68"/>
        <v>41250.933124999996</v>
      </c>
      <c r="K1112" s="5">
        <v>1352327022</v>
      </c>
      <c r="L1112" s="13">
        <f t="shared" si="69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8">
        <f t="shared" si="70"/>
        <v>0.51</v>
      </c>
      <c r="R1112" s="9">
        <f t="shared" si="71"/>
        <v>23.181818181818183</v>
      </c>
      <c r="S1112" t="str">
        <f>IF(P1112=Games, "Games")</f>
        <v>Games</v>
      </c>
    </row>
    <row r="1113" spans="1:19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3">
        <f t="shared" si="68"/>
        <v>42377.203587962969</v>
      </c>
      <c r="K1113" s="5">
        <v>1449636790</v>
      </c>
      <c r="L1113" s="13">
        <f t="shared" si="69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8">
        <f t="shared" si="70"/>
        <v>0.04</v>
      </c>
      <c r="R1113" s="9">
        <f t="shared" si="71"/>
        <v>1</v>
      </c>
      <c r="S1113" t="str">
        <f>IF(P1113=Games, "Games")</f>
        <v>Games</v>
      </c>
    </row>
    <row r="1114" spans="1:19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3">
        <f t="shared" si="68"/>
        <v>42023.354166666672</v>
      </c>
      <c r="K1114" s="5">
        <v>1416507211</v>
      </c>
      <c r="L1114" s="13">
        <f t="shared" si="69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8">
        <f t="shared" si="70"/>
        <v>35.537409090909087</v>
      </c>
      <c r="R1114" s="9">
        <f t="shared" si="71"/>
        <v>100.23371794871794</v>
      </c>
      <c r="S1114" t="str">
        <f>IF(P1114=Games, "Games")</f>
        <v>Games</v>
      </c>
    </row>
    <row r="1115" spans="1:19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3">
        <f t="shared" si="68"/>
        <v>41865.977083333331</v>
      </c>
      <c r="K1115" s="5">
        <v>1405466820</v>
      </c>
      <c r="L1115" s="13">
        <f t="shared" si="69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8">
        <f t="shared" si="70"/>
        <v>0.5</v>
      </c>
      <c r="R1115" s="9">
        <f t="shared" si="71"/>
        <v>5</v>
      </c>
      <c r="S1115" t="str">
        <f>IF(P1115=Games, "Games")</f>
        <v>Games</v>
      </c>
    </row>
    <row r="1116" spans="1:19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3">
        <f t="shared" si="68"/>
        <v>41556.345914351856</v>
      </c>
      <c r="K1116" s="5">
        <v>1378714687</v>
      </c>
      <c r="L1116" s="13">
        <f t="shared" si="69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8">
        <f t="shared" si="70"/>
        <v>0.16666666666666669</v>
      </c>
      <c r="R1116" s="9">
        <f t="shared" si="71"/>
        <v>3.3333333333333335</v>
      </c>
      <c r="S1116" t="str">
        <f>IF(P1116=Games, "Games")</f>
        <v>Games</v>
      </c>
    </row>
    <row r="1117" spans="1:19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3">
        <f t="shared" si="68"/>
        <v>42459.653877314813</v>
      </c>
      <c r="K1117" s="5">
        <v>1456764095</v>
      </c>
      <c r="L1117" s="13">
        <f t="shared" si="69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8">
        <f t="shared" si="70"/>
        <v>0.13250000000000001</v>
      </c>
      <c r="R1117" s="9">
        <f t="shared" si="71"/>
        <v>13.25</v>
      </c>
      <c r="S1117" t="str">
        <f>IF(P1117=Games, "Games")</f>
        <v>Games</v>
      </c>
    </row>
    <row r="1118" spans="1:19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3">
        <f t="shared" si="68"/>
        <v>41069.847314814811</v>
      </c>
      <c r="K1118" s="5">
        <v>1334089208</v>
      </c>
      <c r="L1118" s="13">
        <f t="shared" si="69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8">
        <f t="shared" si="70"/>
        <v>3.5704000000000007E-2</v>
      </c>
      <c r="R1118" s="9">
        <f t="shared" si="71"/>
        <v>17.852</v>
      </c>
      <c r="S1118" t="str">
        <f>IF(P1118=Games, "Games")</f>
        <v>Games</v>
      </c>
    </row>
    <row r="1119" spans="1:19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3">
        <f t="shared" si="68"/>
        <v>42363.598530092597</v>
      </c>
      <c r="K1119" s="5">
        <v>1448461313</v>
      </c>
      <c r="L1119" s="13">
        <f t="shared" si="69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8">
        <f t="shared" si="70"/>
        <v>8.3000000000000007</v>
      </c>
      <c r="R1119" s="9">
        <f t="shared" si="71"/>
        <v>10.375</v>
      </c>
      <c r="S1119" t="str">
        <f>IF(P1119=Games, "Games")</f>
        <v>Games</v>
      </c>
    </row>
    <row r="1120" spans="1:19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3">
        <f t="shared" si="68"/>
        <v>41734.124756944446</v>
      </c>
      <c r="K1120" s="5">
        <v>1394078379</v>
      </c>
      <c r="L1120" s="13">
        <f t="shared" si="69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8">
        <f t="shared" si="70"/>
        <v>2.4222222222222221</v>
      </c>
      <c r="R1120" s="9">
        <f t="shared" si="71"/>
        <v>36.333333333333336</v>
      </c>
      <c r="S1120" t="str">
        <f>IF(P1120=Games, "Games")</f>
        <v>Games</v>
      </c>
    </row>
    <row r="1121" spans="1:19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3">
        <f t="shared" si="68"/>
        <v>41735.792407407411</v>
      </c>
      <c r="K1121" s="5">
        <v>1395687664</v>
      </c>
      <c r="L1121" s="13">
        <f t="shared" si="69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8">
        <f t="shared" si="70"/>
        <v>0.23809523809523811</v>
      </c>
      <c r="R1121" s="9">
        <f t="shared" si="71"/>
        <v>5</v>
      </c>
      <c r="S1121" t="str">
        <f>IF(P1121=Games, "Games")</f>
        <v>Games</v>
      </c>
    </row>
    <row r="1122" spans="1:19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3">
        <f t="shared" si="68"/>
        <v>40844.872685185182</v>
      </c>
      <c r="K1122" s="5">
        <v>1315947400</v>
      </c>
      <c r="L1122" s="13">
        <f t="shared" si="69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8">
        <f t="shared" si="70"/>
        <v>0</v>
      </c>
      <c r="R1122" s="9" t="e">
        <f t="shared" si="71"/>
        <v>#DIV/0!</v>
      </c>
      <c r="S1122" t="str">
        <f>IF(P1122=Games, "Games")</f>
        <v>Games</v>
      </c>
    </row>
    <row r="1123" spans="1:19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3">
        <f t="shared" si="68"/>
        <v>42442.892546296294</v>
      </c>
      <c r="K1123" s="5">
        <v>1455315916</v>
      </c>
      <c r="L1123" s="13">
        <f t="shared" si="69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8">
        <f t="shared" si="70"/>
        <v>1.1599999999999999E-2</v>
      </c>
      <c r="R1123" s="9">
        <f t="shared" si="71"/>
        <v>5.8</v>
      </c>
      <c r="S1123" t="str">
        <f>IF(P1123=Games, "Games")</f>
        <v>Games</v>
      </c>
    </row>
    <row r="1124" spans="1:19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3">
        <f t="shared" si="68"/>
        <v>41424.703993055555</v>
      </c>
      <c r="K1124" s="5">
        <v>1368723225</v>
      </c>
      <c r="L1124" s="13">
        <f t="shared" si="69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8">
        <f t="shared" si="70"/>
        <v>0</v>
      </c>
      <c r="R1124" s="9" t="e">
        <f t="shared" si="71"/>
        <v>#DIV/0!</v>
      </c>
      <c r="S1124" t="str">
        <f>IF(P1124=Games, "Games")</f>
        <v>Games</v>
      </c>
    </row>
    <row r="1125" spans="1:19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3">
        <f t="shared" si="68"/>
        <v>41748.5237037037</v>
      </c>
      <c r="K1125" s="5">
        <v>1395318848</v>
      </c>
      <c r="L1125" s="13">
        <f t="shared" si="69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8">
        <f t="shared" si="70"/>
        <v>0.22</v>
      </c>
      <c r="R1125" s="9">
        <f t="shared" si="71"/>
        <v>3.6666666666666665</v>
      </c>
      <c r="S1125" t="str">
        <f>IF(P1125=Games, "Games")</f>
        <v>Games</v>
      </c>
    </row>
    <row r="1126" spans="1:19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3">
        <f t="shared" si="68"/>
        <v>42124.667256944449</v>
      </c>
      <c r="K1126" s="5">
        <v>1427817651</v>
      </c>
      <c r="L1126" s="13">
        <f t="shared" si="69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8">
        <f t="shared" si="70"/>
        <v>0.47222222222222221</v>
      </c>
      <c r="R1126" s="9">
        <f t="shared" si="71"/>
        <v>60.714285714285715</v>
      </c>
      <c r="S1126" t="str">
        <f>IF(P1126=Games, "Games")</f>
        <v>Games</v>
      </c>
    </row>
    <row r="1127" spans="1:19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3">
        <f t="shared" si="68"/>
        <v>42272.624189814815</v>
      </c>
      <c r="K1127" s="5">
        <v>1438009130</v>
      </c>
      <c r="L1127" s="13">
        <f t="shared" si="69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8">
        <f t="shared" si="70"/>
        <v>0</v>
      </c>
      <c r="R1127" s="9" t="e">
        <f t="shared" si="71"/>
        <v>#DIV/0!</v>
      </c>
      <c r="S1127" t="str">
        <f>IF(P1127=Games, "Games")</f>
        <v>Games</v>
      </c>
    </row>
    <row r="1128" spans="1:19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3">
        <f t="shared" si="68"/>
        <v>42565.327476851846</v>
      </c>
      <c r="K1128" s="5">
        <v>1465890694</v>
      </c>
      <c r="L1128" s="13">
        <f t="shared" si="69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8">
        <f t="shared" si="70"/>
        <v>0.5</v>
      </c>
      <c r="R1128" s="9">
        <f t="shared" si="71"/>
        <v>5</v>
      </c>
      <c r="S1128" t="str">
        <f>IF(P1128=Games, "Games")</f>
        <v>Games</v>
      </c>
    </row>
    <row r="1129" spans="1:19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3">
        <f t="shared" si="68"/>
        <v>41957.895833333328</v>
      </c>
      <c r="K1129" s="5">
        <v>1413318600</v>
      </c>
      <c r="L1129" s="13">
        <f t="shared" si="69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8">
        <f t="shared" si="70"/>
        <v>1.6714285714285713</v>
      </c>
      <c r="R1129" s="9">
        <f t="shared" si="71"/>
        <v>25.434782608695652</v>
      </c>
      <c r="S1129" t="str">
        <f>IF(P1129=Games, "Games")</f>
        <v>Games</v>
      </c>
    </row>
    <row r="1130" spans="1:19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3">
        <f t="shared" si="68"/>
        <v>41858.649502314816</v>
      </c>
      <c r="K1130" s="5">
        <v>1404833717</v>
      </c>
      <c r="L1130" s="13">
        <f t="shared" si="69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8">
        <f t="shared" si="70"/>
        <v>0.1</v>
      </c>
      <c r="R1130" s="9">
        <f t="shared" si="71"/>
        <v>1</v>
      </c>
      <c r="S1130" t="str">
        <f>IF(P1130=Games, "Games")</f>
        <v>Games</v>
      </c>
    </row>
    <row r="1131" spans="1:19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3">
        <f t="shared" si="68"/>
        <v>42526.264965277776</v>
      </c>
      <c r="K1131" s="5">
        <v>1462515693</v>
      </c>
      <c r="L1131" s="13">
        <f t="shared" si="69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8">
        <f t="shared" si="70"/>
        <v>0.105</v>
      </c>
      <c r="R1131" s="9">
        <f t="shared" si="71"/>
        <v>10.5</v>
      </c>
      <c r="S1131" t="str">
        <f>IF(P1131=Games, "Games")</f>
        <v>Games</v>
      </c>
    </row>
    <row r="1132" spans="1:19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3">
        <f t="shared" si="68"/>
        <v>41969.038194444445</v>
      </c>
      <c r="K1132" s="5">
        <v>1411775700</v>
      </c>
      <c r="L1132" s="13">
        <f t="shared" si="69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8">
        <f t="shared" si="70"/>
        <v>0.22</v>
      </c>
      <c r="R1132" s="9">
        <f t="shared" si="71"/>
        <v>3.6666666666666665</v>
      </c>
      <c r="S1132" t="str">
        <f>IF(P1132=Games, "Games")</f>
        <v>Games</v>
      </c>
    </row>
    <row r="1133" spans="1:19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3">
        <f t="shared" si="68"/>
        <v>42362.908194444448</v>
      </c>
      <c r="K1133" s="5">
        <v>1448401668</v>
      </c>
      <c r="L1133" s="13">
        <f t="shared" si="69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8">
        <f t="shared" si="70"/>
        <v>0</v>
      </c>
      <c r="R1133" s="9" t="e">
        <f t="shared" si="71"/>
        <v>#DIV/0!</v>
      </c>
      <c r="S1133" t="str">
        <f>IF(P1133=Games, "Games")</f>
        <v>Games</v>
      </c>
    </row>
    <row r="1134" spans="1:19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3">
        <f t="shared" si="68"/>
        <v>42736.115405092598</v>
      </c>
      <c r="K1134" s="5">
        <v>1480646771</v>
      </c>
      <c r="L1134" s="13">
        <f t="shared" si="69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8">
        <f t="shared" si="70"/>
        <v>14.38</v>
      </c>
      <c r="R1134" s="9">
        <f t="shared" si="71"/>
        <v>110.61538461538461</v>
      </c>
      <c r="S1134" t="str">
        <f>IF(P1134=Games, "Games")</f>
        <v>Games</v>
      </c>
    </row>
    <row r="1135" spans="1:19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3">
        <f t="shared" si="68"/>
        <v>41851.407187500001</v>
      </c>
      <c r="K1135" s="5">
        <v>1404207981</v>
      </c>
      <c r="L1135" s="13">
        <f t="shared" si="69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8">
        <f t="shared" si="70"/>
        <v>0.66666666666666674</v>
      </c>
      <c r="R1135" s="9">
        <f t="shared" si="71"/>
        <v>20</v>
      </c>
      <c r="S1135" t="str">
        <f>IF(P1135=Games, "Games")</f>
        <v>Games</v>
      </c>
    </row>
    <row r="1136" spans="1:19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3">
        <f t="shared" si="68"/>
        <v>41972.189583333333</v>
      </c>
      <c r="K1136" s="5">
        <v>1416034228</v>
      </c>
      <c r="L1136" s="13">
        <f t="shared" si="69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8">
        <f t="shared" si="70"/>
        <v>4.0000000000000001E-3</v>
      </c>
      <c r="R1136" s="9">
        <f t="shared" si="71"/>
        <v>1</v>
      </c>
      <c r="S1136" t="str">
        <f>IF(P1136=Games, "Games")</f>
        <v>Games</v>
      </c>
    </row>
    <row r="1137" spans="1:19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3">
        <f t="shared" si="68"/>
        <v>42588.989513888882</v>
      </c>
      <c r="K1137" s="5">
        <v>1467935094</v>
      </c>
      <c r="L1137" s="13">
        <f t="shared" si="69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8">
        <f t="shared" si="70"/>
        <v>5</v>
      </c>
      <c r="R1137" s="9">
        <f t="shared" si="71"/>
        <v>50</v>
      </c>
      <c r="S1137" t="str">
        <f>IF(P1137=Games, "Games")</f>
        <v>Games</v>
      </c>
    </row>
    <row r="1138" spans="1:19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3">
        <f t="shared" si="68"/>
        <v>42357.671631944439</v>
      </c>
      <c r="K1138" s="5">
        <v>1447949229</v>
      </c>
      <c r="L1138" s="13">
        <f t="shared" si="69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8">
        <f t="shared" si="70"/>
        <v>6.4439140811455857</v>
      </c>
      <c r="R1138" s="9">
        <f t="shared" si="71"/>
        <v>45</v>
      </c>
      <c r="S1138" t="str">
        <f>IF(P1138=Games, "Games")</f>
        <v>Games</v>
      </c>
    </row>
    <row r="1139" spans="1:19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3">
        <f t="shared" si="68"/>
        <v>42483.819687499999</v>
      </c>
      <c r="K1139" s="5">
        <v>1458848421</v>
      </c>
      <c r="L1139" s="13">
        <f t="shared" si="69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8">
        <f t="shared" si="70"/>
        <v>39.5</v>
      </c>
      <c r="R1139" s="9">
        <f t="shared" si="71"/>
        <v>253.2051282051282</v>
      </c>
      <c r="S1139" t="str">
        <f>IF(P1139=Games, "Games")</f>
        <v>Games</v>
      </c>
    </row>
    <row r="1140" spans="1:19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3">
        <f t="shared" si="68"/>
        <v>42756.9066087963</v>
      </c>
      <c r="K1140" s="5">
        <v>1483307131</v>
      </c>
      <c r="L1140" s="13">
        <f t="shared" si="69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8">
        <f t="shared" si="70"/>
        <v>0.35714285714285715</v>
      </c>
      <c r="R1140" s="9">
        <f t="shared" si="71"/>
        <v>31.25</v>
      </c>
      <c r="S1140" t="str">
        <f>IF(P1140=Games, "Games")</f>
        <v>Games</v>
      </c>
    </row>
    <row r="1141" spans="1:19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3">
        <f t="shared" si="68"/>
        <v>42005.347523148142</v>
      </c>
      <c r="K1141" s="5">
        <v>1417508426</v>
      </c>
      <c r="L1141" s="13">
        <f t="shared" si="69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8">
        <f t="shared" si="70"/>
        <v>6.25E-2</v>
      </c>
      <c r="R1141" s="9">
        <f t="shared" si="71"/>
        <v>5</v>
      </c>
      <c r="S1141" t="str">
        <f>IF(P1141=Games, "Games")</f>
        <v>Games</v>
      </c>
    </row>
    <row r="1142" spans="1:19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3">
        <f t="shared" si="68"/>
        <v>42222.462048611109</v>
      </c>
      <c r="K1142" s="5">
        <v>1436267121</v>
      </c>
      <c r="L1142" s="13">
        <f t="shared" si="69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8">
        <f t="shared" si="70"/>
        <v>0</v>
      </c>
      <c r="R1142" s="9" t="e">
        <f t="shared" si="71"/>
        <v>#DIV/0!</v>
      </c>
      <c r="S1142" t="str">
        <f>IF(P1142=Games, "Games")</f>
        <v>Games</v>
      </c>
    </row>
    <row r="1143" spans="1:19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3">
        <f t="shared" si="68"/>
        <v>42194.699652777781</v>
      </c>
      <c r="K1143" s="5">
        <v>1433868450</v>
      </c>
      <c r="L1143" s="13">
        <f t="shared" si="69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8">
        <f t="shared" si="70"/>
        <v>0</v>
      </c>
      <c r="R1143" s="9" t="e">
        <f t="shared" si="71"/>
        <v>#DIV/0!</v>
      </c>
      <c r="S1143" t="str">
        <f>IF(P1143=Games, "Games")</f>
        <v>Games</v>
      </c>
    </row>
    <row r="1144" spans="1:19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3">
        <f t="shared" si="68"/>
        <v>42052.006099537044</v>
      </c>
      <c r="K1144" s="5">
        <v>1421539727</v>
      </c>
      <c r="L1144" s="13">
        <f t="shared" si="69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8">
        <f t="shared" si="70"/>
        <v>0</v>
      </c>
      <c r="R1144" s="9" t="e">
        <f t="shared" si="71"/>
        <v>#DIV/0!</v>
      </c>
      <c r="S1144" t="str">
        <f>IF(P1144=Games, "Games")</f>
        <v>Games</v>
      </c>
    </row>
    <row r="1145" spans="1:19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3">
        <f t="shared" si="68"/>
        <v>42355.19358796296</v>
      </c>
      <c r="K1145" s="5">
        <v>1447735126</v>
      </c>
      <c r="L1145" s="13">
        <f t="shared" si="69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8">
        <f t="shared" si="70"/>
        <v>0.41333333333333333</v>
      </c>
      <c r="R1145" s="9">
        <f t="shared" si="71"/>
        <v>23.25</v>
      </c>
      <c r="S1145" t="str">
        <f>IF(P1145=Games, "Games")</f>
        <v>Games</v>
      </c>
    </row>
    <row r="1146" spans="1:19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3">
        <f t="shared" si="68"/>
        <v>42123.181944444441</v>
      </c>
      <c r="K1146" s="5">
        <v>1427689320</v>
      </c>
      <c r="L1146" s="13">
        <f t="shared" si="69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8">
        <f t="shared" si="70"/>
        <v>0</v>
      </c>
      <c r="R1146" s="9" t="e">
        <f t="shared" si="71"/>
        <v>#DIV/0!</v>
      </c>
      <c r="S1146" t="str">
        <f>IF(P1146=Food, "Food")</f>
        <v>Food</v>
      </c>
    </row>
    <row r="1147" spans="1:19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3">
        <f t="shared" si="68"/>
        <v>41914.747592592597</v>
      </c>
      <c r="K1147" s="5">
        <v>1407088592</v>
      </c>
      <c r="L1147" s="13">
        <f t="shared" si="69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8">
        <f t="shared" si="70"/>
        <v>0.125</v>
      </c>
      <c r="R1147" s="9">
        <f t="shared" si="71"/>
        <v>100</v>
      </c>
      <c r="S1147" t="str">
        <f>IF(P1147=Food, "Food")</f>
        <v>Food</v>
      </c>
    </row>
    <row r="1148" spans="1:19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3">
        <f t="shared" si="68"/>
        <v>41761.9533912037</v>
      </c>
      <c r="K1148" s="5">
        <v>1395787973</v>
      </c>
      <c r="L1148" s="13">
        <f t="shared" si="69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8">
        <f t="shared" si="70"/>
        <v>8.8333333333333339</v>
      </c>
      <c r="R1148" s="9">
        <f t="shared" si="71"/>
        <v>44.166666666666664</v>
      </c>
      <c r="S1148" t="str">
        <f>IF(P1148=Food, "Food")</f>
        <v>Food</v>
      </c>
    </row>
    <row r="1149" spans="1:19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3">
        <f t="shared" si="68"/>
        <v>41931.972025462965</v>
      </c>
      <c r="K1149" s="5">
        <v>1408576783</v>
      </c>
      <c r="L1149" s="13">
        <f t="shared" si="69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8">
        <f t="shared" si="70"/>
        <v>0</v>
      </c>
      <c r="R1149" s="9" t="e">
        <f t="shared" si="71"/>
        <v>#DIV/0!</v>
      </c>
      <c r="S1149" t="str">
        <f>IF(P1149=Food, "Food")</f>
        <v>Food</v>
      </c>
    </row>
    <row r="1150" spans="1:19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3">
        <f t="shared" si="68"/>
        <v>42705.212743055556</v>
      </c>
      <c r="K1150" s="5">
        <v>1477973181</v>
      </c>
      <c r="L1150" s="13">
        <f t="shared" si="69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8">
        <f t="shared" si="70"/>
        <v>0.48666666666666669</v>
      </c>
      <c r="R1150" s="9">
        <f t="shared" si="71"/>
        <v>24.333333333333332</v>
      </c>
      <c r="S1150" t="str">
        <f>IF(P1150=Food, "Food")</f>
        <v>Food</v>
      </c>
    </row>
    <row r="1151" spans="1:19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3">
        <f t="shared" si="68"/>
        <v>42537.71025462963</v>
      </c>
      <c r="K1151" s="5">
        <v>1463504566</v>
      </c>
      <c r="L1151" s="13">
        <f t="shared" si="69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8">
        <f t="shared" si="70"/>
        <v>0.15</v>
      </c>
      <c r="R1151" s="9">
        <f t="shared" si="71"/>
        <v>37.5</v>
      </c>
      <c r="S1151" t="str">
        <f>IF(P1151=Food, "Food")</f>
        <v>Food</v>
      </c>
    </row>
    <row r="1152" spans="1:19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3">
        <f t="shared" si="68"/>
        <v>42377.954571759255</v>
      </c>
      <c r="K1152" s="5">
        <v>1447109675</v>
      </c>
      <c r="L1152" s="13">
        <f t="shared" si="69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8">
        <f t="shared" si="70"/>
        <v>10.08</v>
      </c>
      <c r="R1152" s="9">
        <f t="shared" si="71"/>
        <v>42</v>
      </c>
      <c r="S1152" t="str">
        <f>IF(P1152=Food, "Food")</f>
        <v>Food</v>
      </c>
    </row>
    <row r="1153" spans="1:19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3">
        <f t="shared" si="68"/>
        <v>42254.102581018517</v>
      </c>
      <c r="K1153" s="5">
        <v>1439000863</v>
      </c>
      <c r="L1153" s="13">
        <f t="shared" si="69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8">
        <f t="shared" si="70"/>
        <v>0</v>
      </c>
      <c r="R1153" s="9" t="e">
        <f t="shared" si="71"/>
        <v>#DIV/0!</v>
      </c>
      <c r="S1153" t="str">
        <f>IF(P1153=Food, "Food")</f>
        <v>Food</v>
      </c>
    </row>
    <row r="1154" spans="1:19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3">
        <f t="shared" si="68"/>
        <v>42139.709629629629</v>
      </c>
      <c r="K1154" s="5">
        <v>1429117312</v>
      </c>
      <c r="L1154" s="13">
        <f t="shared" si="69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8">
        <f t="shared" si="70"/>
        <v>5.6937500000000005</v>
      </c>
      <c r="R1154" s="9">
        <f t="shared" si="71"/>
        <v>60.733333333333334</v>
      </c>
      <c r="S1154" t="str">
        <f>IF(P1154=Food, "Food")</f>
        <v>Food</v>
      </c>
    </row>
    <row r="1155" spans="1:19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3">
        <f t="shared" ref="J1155:J1218" si="72">(((I1155/60)/60)/24)+DATE(1970,1,1)</f>
        <v>42173.714178240742</v>
      </c>
      <c r="K1155" s="5">
        <v>1432055305</v>
      </c>
      <c r="L1155" s="13">
        <f t="shared" ref="L1155:L1218" si="73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8">
        <f t="shared" ref="Q1155:Q1218" si="74">E1155/D1155*100</f>
        <v>0.625</v>
      </c>
      <c r="R1155" s="9">
        <f t="shared" ref="R1155:R1218" si="75">E1155/N1155</f>
        <v>50</v>
      </c>
      <c r="S1155" t="str">
        <f>IF(P1155=Food, "Food")</f>
        <v>Food</v>
      </c>
    </row>
    <row r="1156" spans="1:19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3">
        <f t="shared" si="72"/>
        <v>42253.108865740738</v>
      </c>
      <c r="K1156" s="5">
        <v>1438915006</v>
      </c>
      <c r="L1156" s="13">
        <f t="shared" si="73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8">
        <f t="shared" si="74"/>
        <v>6.5</v>
      </c>
      <c r="R1156" s="9">
        <f t="shared" si="75"/>
        <v>108.33333333333333</v>
      </c>
      <c r="S1156" t="str">
        <f>IF(P1156=Food, "Food")</f>
        <v>Food</v>
      </c>
    </row>
    <row r="1157" spans="1:19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3">
        <f t="shared" si="72"/>
        <v>41865.763981481483</v>
      </c>
      <c r="K1157" s="5">
        <v>1405448408</v>
      </c>
      <c r="L1157" s="13">
        <f t="shared" si="73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8">
        <f t="shared" si="74"/>
        <v>0.752</v>
      </c>
      <c r="R1157" s="9">
        <f t="shared" si="75"/>
        <v>23.5</v>
      </c>
      <c r="S1157" t="str">
        <f>IF(P1157=Food, "Food")</f>
        <v>Food</v>
      </c>
    </row>
    <row r="1158" spans="1:19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3">
        <f t="shared" si="72"/>
        <v>42059.07131944444</v>
      </c>
      <c r="K1158" s="5">
        <v>1422150162</v>
      </c>
      <c r="L1158" s="13">
        <f t="shared" si="73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8">
        <f t="shared" si="74"/>
        <v>0</v>
      </c>
      <c r="R1158" s="9" t="e">
        <f t="shared" si="75"/>
        <v>#DIV/0!</v>
      </c>
      <c r="S1158" t="str">
        <f>IF(P1158=Food, "Food")</f>
        <v>Food</v>
      </c>
    </row>
    <row r="1159" spans="1:19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3">
        <f t="shared" si="72"/>
        <v>41978.669907407413</v>
      </c>
      <c r="K1159" s="5">
        <v>1412607880</v>
      </c>
      <c r="L1159" s="13">
        <f t="shared" si="73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8">
        <f t="shared" si="74"/>
        <v>1.51</v>
      </c>
      <c r="R1159" s="9">
        <f t="shared" si="75"/>
        <v>50.333333333333336</v>
      </c>
      <c r="S1159" t="str">
        <f>IF(P1159=Food, "Food")</f>
        <v>Food</v>
      </c>
    </row>
    <row r="1160" spans="1:19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3">
        <f t="shared" si="72"/>
        <v>41982.09175925926</v>
      </c>
      <c r="K1160" s="5">
        <v>1415499128</v>
      </c>
      <c r="L1160" s="13">
        <f t="shared" si="73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8">
        <f t="shared" si="74"/>
        <v>0.46666666666666673</v>
      </c>
      <c r="R1160" s="9">
        <f t="shared" si="75"/>
        <v>11.666666666666666</v>
      </c>
      <c r="S1160" t="str">
        <f>IF(P1160=Food, "Food")</f>
        <v>Food</v>
      </c>
    </row>
    <row r="1161" spans="1:19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3">
        <f t="shared" si="72"/>
        <v>42185.65625</v>
      </c>
      <c r="K1161" s="5">
        <v>1433006765</v>
      </c>
      <c r="L1161" s="13">
        <f t="shared" si="73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8">
        <f t="shared" si="74"/>
        <v>0</v>
      </c>
      <c r="R1161" s="9" t="e">
        <f t="shared" si="75"/>
        <v>#DIV/0!</v>
      </c>
      <c r="S1161" t="str">
        <f>IF(P1161=Food, "Food")</f>
        <v>Food</v>
      </c>
    </row>
    <row r="1162" spans="1:19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3">
        <f t="shared" si="72"/>
        <v>42091.113263888896</v>
      </c>
      <c r="K1162" s="5">
        <v>1424922186</v>
      </c>
      <c r="L1162" s="13">
        <f t="shared" si="73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8">
        <f t="shared" si="74"/>
        <v>3.85</v>
      </c>
      <c r="R1162" s="9">
        <f t="shared" si="75"/>
        <v>60.789473684210527</v>
      </c>
      <c r="S1162" t="str">
        <f>IF(P1162=Food, "Food")</f>
        <v>Food</v>
      </c>
    </row>
    <row r="1163" spans="1:19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3">
        <f t="shared" si="72"/>
        <v>42143.629502314812</v>
      </c>
      <c r="K1163" s="5">
        <v>1430233589</v>
      </c>
      <c r="L1163" s="13">
        <f t="shared" si="73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8">
        <f t="shared" si="74"/>
        <v>0</v>
      </c>
      <c r="R1163" s="9" t="e">
        <f t="shared" si="75"/>
        <v>#DIV/0!</v>
      </c>
      <c r="S1163" t="str">
        <f>IF(P1163=Food, "Food")</f>
        <v>Food</v>
      </c>
    </row>
    <row r="1164" spans="1:19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3">
        <f t="shared" si="72"/>
        <v>41907.683611111112</v>
      </c>
      <c r="K1164" s="5">
        <v>1408983864</v>
      </c>
      <c r="L1164" s="13">
        <f t="shared" si="73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8">
        <f t="shared" si="74"/>
        <v>5.8333333333333341E-2</v>
      </c>
      <c r="R1164" s="9">
        <f t="shared" si="75"/>
        <v>17.5</v>
      </c>
      <c r="S1164" t="str">
        <f>IF(P1164=Food, "Food")</f>
        <v>Food</v>
      </c>
    </row>
    <row r="1165" spans="1:19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3">
        <f t="shared" si="72"/>
        <v>41860.723611111112</v>
      </c>
      <c r="K1165" s="5">
        <v>1405012920</v>
      </c>
      <c r="L1165" s="13">
        <f t="shared" si="73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8">
        <f t="shared" si="74"/>
        <v>0</v>
      </c>
      <c r="R1165" s="9" t="e">
        <f t="shared" si="75"/>
        <v>#DIV/0!</v>
      </c>
      <c r="S1165" t="str">
        <f>IF(P1165=Food, "Food")</f>
        <v>Food</v>
      </c>
    </row>
    <row r="1166" spans="1:19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3">
        <f t="shared" si="72"/>
        <v>42539.724328703705</v>
      </c>
      <c r="K1166" s="5">
        <v>1463678582</v>
      </c>
      <c r="L1166" s="13">
        <f t="shared" si="73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8">
        <f t="shared" si="74"/>
        <v>0</v>
      </c>
      <c r="R1166" s="9" t="e">
        <f t="shared" si="75"/>
        <v>#DIV/0!</v>
      </c>
      <c r="S1166" t="str">
        <f>IF(P1166=Food, "Food")</f>
        <v>Food</v>
      </c>
    </row>
    <row r="1167" spans="1:19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3">
        <f t="shared" si="72"/>
        <v>41826.214467592588</v>
      </c>
      <c r="K1167" s="5">
        <v>1401685730</v>
      </c>
      <c r="L1167" s="13">
        <f t="shared" si="73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8">
        <f t="shared" si="74"/>
        <v>20.705000000000002</v>
      </c>
      <c r="R1167" s="9">
        <f t="shared" si="75"/>
        <v>82.82</v>
      </c>
      <c r="S1167" t="str">
        <f>IF(P1167=Food, "Food")</f>
        <v>Food</v>
      </c>
    </row>
    <row r="1168" spans="1:19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3">
        <f t="shared" si="72"/>
        <v>42181.166666666672</v>
      </c>
      <c r="K1168" s="5">
        <v>1432640342</v>
      </c>
      <c r="L1168" s="13">
        <f t="shared" si="73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8">
        <f t="shared" si="74"/>
        <v>19.139999999999997</v>
      </c>
      <c r="R1168" s="9">
        <f t="shared" si="75"/>
        <v>358.875</v>
      </c>
      <c r="S1168" t="str">
        <f>IF(P1168=Food, "Food")</f>
        <v>Food</v>
      </c>
    </row>
    <row r="1169" spans="1:19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3">
        <f t="shared" si="72"/>
        <v>41894.734895833331</v>
      </c>
      <c r="K1169" s="5">
        <v>1407865095</v>
      </c>
      <c r="L1169" s="13">
        <f t="shared" si="73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8">
        <f t="shared" si="74"/>
        <v>1.6316666666666666</v>
      </c>
      <c r="R1169" s="9">
        <f t="shared" si="75"/>
        <v>61.1875</v>
      </c>
      <c r="S1169" t="str">
        <f>IF(P1169=Food, "Food")</f>
        <v>Food</v>
      </c>
    </row>
    <row r="1170" spans="1:19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3">
        <f t="shared" si="72"/>
        <v>42635.053993055553</v>
      </c>
      <c r="K1170" s="5">
        <v>1471915065</v>
      </c>
      <c r="L1170" s="13">
        <f t="shared" si="73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8">
        <f t="shared" si="74"/>
        <v>5.6666666666666661</v>
      </c>
      <c r="R1170" s="9">
        <f t="shared" si="75"/>
        <v>340</v>
      </c>
      <c r="S1170" t="str">
        <f>IF(P1170=Food, "Food")</f>
        <v>Food</v>
      </c>
    </row>
    <row r="1171" spans="1:19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3">
        <f t="shared" si="72"/>
        <v>42057.353738425925</v>
      </c>
      <c r="K1171" s="5">
        <v>1422001763</v>
      </c>
      <c r="L1171" s="13">
        <f t="shared" si="73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8">
        <f t="shared" si="74"/>
        <v>0.16999999999999998</v>
      </c>
      <c r="R1171" s="9">
        <f t="shared" si="75"/>
        <v>5.666666666666667</v>
      </c>
      <c r="S1171" t="str">
        <f>IF(P1171=Food, "Food")</f>
        <v>Food</v>
      </c>
    </row>
    <row r="1172" spans="1:19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3">
        <f t="shared" si="72"/>
        <v>42154.893182870372</v>
      </c>
      <c r="K1172" s="5">
        <v>1430429171</v>
      </c>
      <c r="L1172" s="13">
        <f t="shared" si="73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8">
        <f t="shared" si="74"/>
        <v>0.4</v>
      </c>
      <c r="R1172" s="9">
        <f t="shared" si="75"/>
        <v>50</v>
      </c>
      <c r="S1172" t="str">
        <f>IF(P1172=Food, "Food")</f>
        <v>Food</v>
      </c>
    </row>
    <row r="1173" spans="1:19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3">
        <f t="shared" si="72"/>
        <v>41956.846377314811</v>
      </c>
      <c r="K1173" s="5">
        <v>1414351127</v>
      </c>
      <c r="L1173" s="13">
        <f t="shared" si="73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8">
        <f t="shared" si="74"/>
        <v>0.1</v>
      </c>
      <c r="R1173" s="9">
        <f t="shared" si="75"/>
        <v>25</v>
      </c>
      <c r="S1173" t="str">
        <f>IF(P1173=Food, "Food")</f>
        <v>Food</v>
      </c>
    </row>
    <row r="1174" spans="1:19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3">
        <f t="shared" si="72"/>
        <v>41871.682314814818</v>
      </c>
      <c r="K1174" s="5">
        <v>1405959752</v>
      </c>
      <c r="L1174" s="13">
        <f t="shared" si="73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8">
        <f t="shared" si="74"/>
        <v>0</v>
      </c>
      <c r="R1174" s="9" t="e">
        <f t="shared" si="75"/>
        <v>#DIV/0!</v>
      </c>
      <c r="S1174" t="str">
        <f>IF(P1174=Food, "Food")</f>
        <v>Food</v>
      </c>
    </row>
    <row r="1175" spans="1:19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3">
        <f t="shared" si="72"/>
        <v>42219.185844907406</v>
      </c>
      <c r="K1175" s="5">
        <v>1435552057</v>
      </c>
      <c r="L1175" s="13">
        <f t="shared" si="73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8">
        <f t="shared" si="74"/>
        <v>2.4E-2</v>
      </c>
      <c r="R1175" s="9">
        <f t="shared" si="75"/>
        <v>30</v>
      </c>
      <c r="S1175" t="str">
        <f>IF(P1175=Food, "Food")</f>
        <v>Food</v>
      </c>
    </row>
    <row r="1176" spans="1:19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3">
        <f t="shared" si="72"/>
        <v>42498.84174768519</v>
      </c>
      <c r="K1176" s="5">
        <v>1460146327</v>
      </c>
      <c r="L1176" s="13">
        <f t="shared" si="73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8">
        <f t="shared" si="74"/>
        <v>5.9066666666666672</v>
      </c>
      <c r="R1176" s="9">
        <f t="shared" si="75"/>
        <v>46.631578947368418</v>
      </c>
      <c r="S1176" t="str">
        <f>IF(P1176=Food, "Food")</f>
        <v>Food</v>
      </c>
    </row>
    <row r="1177" spans="1:19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3">
        <f t="shared" si="72"/>
        <v>42200.728460648148</v>
      </c>
      <c r="K1177" s="5">
        <v>1434389339</v>
      </c>
      <c r="L1177" s="13">
        <f t="shared" si="73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8">
        <f t="shared" si="74"/>
        <v>2.9250000000000003</v>
      </c>
      <c r="R1177" s="9">
        <f t="shared" si="75"/>
        <v>65</v>
      </c>
      <c r="S1177" t="str">
        <f>IF(P1177=Food, "Food")</f>
        <v>Food</v>
      </c>
    </row>
    <row r="1178" spans="1:19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3">
        <f t="shared" si="72"/>
        <v>42800.541666666672</v>
      </c>
      <c r="K1178" s="5">
        <v>1484094498</v>
      </c>
      <c r="L1178" s="13">
        <f t="shared" si="73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8">
        <f t="shared" si="74"/>
        <v>5.7142857142857143E-3</v>
      </c>
      <c r="R1178" s="9">
        <f t="shared" si="75"/>
        <v>10</v>
      </c>
      <c r="S1178" t="str">
        <f>IF(P1178=Food, "Food")</f>
        <v>Food</v>
      </c>
    </row>
    <row r="1179" spans="1:19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3">
        <f t="shared" si="72"/>
        <v>41927.660833333335</v>
      </c>
      <c r="K1179" s="5">
        <v>1410796296</v>
      </c>
      <c r="L1179" s="13">
        <f t="shared" si="73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8">
        <f t="shared" si="74"/>
        <v>0</v>
      </c>
      <c r="R1179" s="9" t="e">
        <f t="shared" si="75"/>
        <v>#DIV/0!</v>
      </c>
      <c r="S1179" t="str">
        <f>IF(P1179=Food, "Food")</f>
        <v>Food</v>
      </c>
    </row>
    <row r="1180" spans="1:19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3">
        <f t="shared" si="72"/>
        <v>41867.905694444446</v>
      </c>
      <c r="K1180" s="5">
        <v>1405633452</v>
      </c>
      <c r="L1180" s="13">
        <f t="shared" si="73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8">
        <f t="shared" si="74"/>
        <v>6.6666666666666671E-3</v>
      </c>
      <c r="R1180" s="9">
        <f t="shared" si="75"/>
        <v>5</v>
      </c>
      <c r="S1180" t="str">
        <f>IF(P1180=Food, "Food")</f>
        <v>Food</v>
      </c>
    </row>
    <row r="1181" spans="1:19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3">
        <f t="shared" si="72"/>
        <v>42305.720219907409</v>
      </c>
      <c r="K1181" s="5">
        <v>1443460627</v>
      </c>
      <c r="L1181" s="13">
        <f t="shared" si="73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8">
        <f t="shared" si="74"/>
        <v>5.3333333333333339</v>
      </c>
      <c r="R1181" s="9">
        <f t="shared" si="75"/>
        <v>640</v>
      </c>
      <c r="S1181" t="str">
        <f>IF(P1181=Food, "Food")</f>
        <v>Food</v>
      </c>
    </row>
    <row r="1182" spans="1:19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3">
        <f t="shared" si="72"/>
        <v>41818.806875000002</v>
      </c>
      <c r="K1182" s="5">
        <v>1400786514</v>
      </c>
      <c r="L1182" s="13">
        <f t="shared" si="73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8">
        <f t="shared" si="74"/>
        <v>11.75</v>
      </c>
      <c r="R1182" s="9">
        <f t="shared" si="75"/>
        <v>69.117647058823536</v>
      </c>
      <c r="S1182" t="str">
        <f>IF(P1182=Food, "Food")</f>
        <v>Food</v>
      </c>
    </row>
    <row r="1183" spans="1:19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3">
        <f t="shared" si="72"/>
        <v>42064.339363425926</v>
      </c>
      <c r="K1183" s="5">
        <v>1422605321</v>
      </c>
      <c r="L1183" s="13">
        <f t="shared" si="73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8">
        <f t="shared" si="74"/>
        <v>8.0000000000000002E-3</v>
      </c>
      <c r="R1183" s="9">
        <f t="shared" si="75"/>
        <v>1.3333333333333333</v>
      </c>
      <c r="S1183" t="str">
        <f>IF(P1183=Food, "Food")</f>
        <v>Food</v>
      </c>
    </row>
    <row r="1184" spans="1:19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3">
        <f t="shared" si="72"/>
        <v>42747.695833333331</v>
      </c>
      <c r="K1184" s="5">
        <v>1482609088</v>
      </c>
      <c r="L1184" s="13">
        <f t="shared" si="73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8">
        <f t="shared" si="74"/>
        <v>4.2</v>
      </c>
      <c r="R1184" s="9">
        <f t="shared" si="75"/>
        <v>10.5</v>
      </c>
      <c r="S1184" t="str">
        <f>IF(P1184=Food, "Food")</f>
        <v>Food</v>
      </c>
    </row>
    <row r="1185" spans="1:19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3">
        <f t="shared" si="72"/>
        <v>42676.165972222225</v>
      </c>
      <c r="K1185" s="5">
        <v>1476391223</v>
      </c>
      <c r="L1185" s="13">
        <f t="shared" si="73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8">
        <f t="shared" si="74"/>
        <v>4</v>
      </c>
      <c r="R1185" s="9">
        <f t="shared" si="75"/>
        <v>33.333333333333336</v>
      </c>
      <c r="S1185" t="str">
        <f>IF(P1185=Food, "Food")</f>
        <v>Food</v>
      </c>
    </row>
    <row r="1186" spans="1:19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3">
        <f t="shared" si="72"/>
        <v>42772.599664351852</v>
      </c>
      <c r="K1186" s="5">
        <v>1483712611</v>
      </c>
      <c r="L1186" s="13">
        <f t="shared" si="73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8">
        <f t="shared" si="74"/>
        <v>104.93636363636362</v>
      </c>
      <c r="R1186" s="9">
        <f t="shared" si="75"/>
        <v>61.562666666666665</v>
      </c>
      <c r="S1186" t="str">
        <f>IF(P1186=photography,"photography")</f>
        <v>photography</v>
      </c>
    </row>
    <row r="1187" spans="1:19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3">
        <f t="shared" si="72"/>
        <v>42163.166666666672</v>
      </c>
      <c r="K1187" s="5">
        <v>1430945149</v>
      </c>
      <c r="L1187" s="13">
        <f t="shared" si="73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8">
        <f t="shared" si="74"/>
        <v>105.44</v>
      </c>
      <c r="R1187" s="9">
        <f t="shared" si="75"/>
        <v>118.73873873873873</v>
      </c>
      <c r="S1187" t="str">
        <f>IF(P1187=photography,"photography")</f>
        <v>photography</v>
      </c>
    </row>
    <row r="1188" spans="1:19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3">
        <f t="shared" si="72"/>
        <v>42156.945833333331</v>
      </c>
      <c r="K1188" s="5">
        <v>1430340195</v>
      </c>
      <c r="L1188" s="13">
        <f t="shared" si="73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8">
        <f t="shared" si="74"/>
        <v>106.73333333333332</v>
      </c>
      <c r="R1188" s="9">
        <f t="shared" si="75"/>
        <v>65.081300813008127</v>
      </c>
      <c r="S1188" t="str">
        <f>IF(P1188=photography,"photography")</f>
        <v>photography</v>
      </c>
    </row>
    <row r="1189" spans="1:19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3">
        <f t="shared" si="72"/>
        <v>42141.75</v>
      </c>
      <c r="K1189" s="5">
        <v>1429133323</v>
      </c>
      <c r="L1189" s="13">
        <f t="shared" si="73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8">
        <f t="shared" si="74"/>
        <v>104.12571428571428</v>
      </c>
      <c r="R1189" s="9">
        <f t="shared" si="75"/>
        <v>130.15714285714284</v>
      </c>
      <c r="S1189" t="str">
        <f>IF(P1189=photography,"photography")</f>
        <v>photography</v>
      </c>
    </row>
    <row r="1190" spans="1:19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3">
        <f t="shared" si="72"/>
        <v>42732.700694444444</v>
      </c>
      <c r="K1190" s="5">
        <v>1481129340</v>
      </c>
      <c r="L1190" s="13">
        <f t="shared" si="73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8">
        <f t="shared" si="74"/>
        <v>160.54999999999998</v>
      </c>
      <c r="R1190" s="9">
        <f t="shared" si="75"/>
        <v>37.776470588235291</v>
      </c>
      <c r="S1190" t="str">
        <f>IF(P1190=photography,"photography")</f>
        <v>photography</v>
      </c>
    </row>
    <row r="1191" spans="1:19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3">
        <f t="shared" si="72"/>
        <v>42550.979108796295</v>
      </c>
      <c r="K1191" s="5">
        <v>1465428595</v>
      </c>
      <c r="L1191" s="13">
        <f t="shared" si="73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8">
        <f t="shared" si="74"/>
        <v>107.77777777777777</v>
      </c>
      <c r="R1191" s="9">
        <f t="shared" si="75"/>
        <v>112.79069767441861</v>
      </c>
      <c r="S1191" t="str">
        <f>IF(P1191=photography,"photography")</f>
        <v>photography</v>
      </c>
    </row>
    <row r="1192" spans="1:19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3">
        <f t="shared" si="72"/>
        <v>41882.665798611109</v>
      </c>
      <c r="K1192" s="5">
        <v>1406908725</v>
      </c>
      <c r="L1192" s="13">
        <f t="shared" si="73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8">
        <f t="shared" si="74"/>
        <v>135</v>
      </c>
      <c r="R1192" s="9">
        <f t="shared" si="75"/>
        <v>51.92307692307692</v>
      </c>
      <c r="S1192" t="str">
        <f>IF(P1192=photography,"photography")</f>
        <v>photography</v>
      </c>
    </row>
    <row r="1193" spans="1:19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3">
        <f t="shared" si="72"/>
        <v>42449.562037037031</v>
      </c>
      <c r="K1193" s="5">
        <v>1455892160</v>
      </c>
      <c r="L1193" s="13">
        <f t="shared" si="73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8">
        <f t="shared" si="74"/>
        <v>109.07407407407408</v>
      </c>
      <c r="R1193" s="9">
        <f t="shared" si="75"/>
        <v>89.242424242424249</v>
      </c>
      <c r="S1193" t="str">
        <f>IF(P1193=photography,"photography")</f>
        <v>photography</v>
      </c>
    </row>
    <row r="1194" spans="1:19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3">
        <f t="shared" si="72"/>
        <v>42777.506689814814</v>
      </c>
      <c r="K1194" s="5">
        <v>1484222978</v>
      </c>
      <c r="L1194" s="13">
        <f t="shared" si="73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8">
        <f t="shared" si="74"/>
        <v>290</v>
      </c>
      <c r="R1194" s="9">
        <f t="shared" si="75"/>
        <v>19.333333333333332</v>
      </c>
      <c r="S1194" t="str">
        <f>IF(P1194=photography,"photography")</f>
        <v>photography</v>
      </c>
    </row>
    <row r="1195" spans="1:19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3">
        <f t="shared" si="72"/>
        <v>42469.734409722223</v>
      </c>
      <c r="K1195" s="5">
        <v>1455043053</v>
      </c>
      <c r="L1195" s="13">
        <f t="shared" si="73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8">
        <f t="shared" si="74"/>
        <v>103.95714285714286</v>
      </c>
      <c r="R1195" s="9">
        <f t="shared" si="75"/>
        <v>79.967032967032964</v>
      </c>
      <c r="S1195" t="str">
        <f>IF(P1195=photography,"photography")</f>
        <v>photography</v>
      </c>
    </row>
    <row r="1196" spans="1:19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3">
        <f t="shared" si="72"/>
        <v>42102.488182870366</v>
      </c>
      <c r="K1196" s="5">
        <v>1425901379</v>
      </c>
      <c r="L1196" s="13">
        <f t="shared" si="73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8">
        <f t="shared" si="74"/>
        <v>322.24</v>
      </c>
      <c r="R1196" s="9">
        <f t="shared" si="75"/>
        <v>56.414565826330531</v>
      </c>
      <c r="S1196" t="str">
        <f>IF(P1196=photography,"photography")</f>
        <v>photography</v>
      </c>
    </row>
    <row r="1197" spans="1:19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3">
        <f t="shared" si="72"/>
        <v>42358.375</v>
      </c>
      <c r="K1197" s="5">
        <v>1445415653</v>
      </c>
      <c r="L1197" s="13">
        <f t="shared" si="73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8">
        <f t="shared" si="74"/>
        <v>135</v>
      </c>
      <c r="R1197" s="9">
        <f t="shared" si="75"/>
        <v>79.411764705882348</v>
      </c>
      <c r="S1197" t="str">
        <f>IF(P1197=photography,"photography")</f>
        <v>photography</v>
      </c>
    </row>
    <row r="1198" spans="1:19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3">
        <f t="shared" si="72"/>
        <v>42356.818738425922</v>
      </c>
      <c r="K1198" s="5">
        <v>1447875539</v>
      </c>
      <c r="L1198" s="13">
        <f t="shared" si="73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8">
        <f t="shared" si="74"/>
        <v>269.91034482758624</v>
      </c>
      <c r="R1198" s="9">
        <f t="shared" si="75"/>
        <v>76.439453125</v>
      </c>
      <c r="S1198" t="str">
        <f>IF(P1198=photography,"photography")</f>
        <v>photography</v>
      </c>
    </row>
    <row r="1199" spans="1:19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3">
        <f t="shared" si="72"/>
        <v>42534.249305555553</v>
      </c>
      <c r="K1199" s="5">
        <v>1463155034</v>
      </c>
      <c r="L1199" s="13">
        <f t="shared" si="73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8">
        <f t="shared" si="74"/>
        <v>253.29333333333332</v>
      </c>
      <c r="R1199" s="9">
        <f t="shared" si="75"/>
        <v>121</v>
      </c>
      <c r="S1199" t="str">
        <f>IF(P1199=photography,"photography")</f>
        <v>photography</v>
      </c>
    </row>
    <row r="1200" spans="1:19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3">
        <f t="shared" si="72"/>
        <v>42369.125</v>
      </c>
      <c r="K1200" s="5">
        <v>1448463086</v>
      </c>
      <c r="L1200" s="13">
        <f t="shared" si="73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8">
        <f t="shared" si="74"/>
        <v>260.59999999999997</v>
      </c>
      <c r="R1200" s="9">
        <f t="shared" si="75"/>
        <v>54.616766467065865</v>
      </c>
      <c r="S1200" t="str">
        <f>IF(P1200=photography,"photography")</f>
        <v>photography</v>
      </c>
    </row>
    <row r="1201" spans="1:19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3">
        <f t="shared" si="72"/>
        <v>42193.770833333328</v>
      </c>
      <c r="K1201" s="5">
        <v>1433615400</v>
      </c>
      <c r="L1201" s="13">
        <f t="shared" si="73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8">
        <f t="shared" si="74"/>
        <v>101.31677953348381</v>
      </c>
      <c r="R1201" s="9">
        <f t="shared" si="75"/>
        <v>299.22222222222223</v>
      </c>
      <c r="S1201" t="str">
        <f>IF(P1201=photography,"photography")</f>
        <v>photography</v>
      </c>
    </row>
    <row r="1202" spans="1:19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3">
        <f t="shared" si="72"/>
        <v>42110.477500000001</v>
      </c>
      <c r="K1202" s="5">
        <v>1427369256</v>
      </c>
      <c r="L1202" s="13">
        <f t="shared" si="73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8">
        <f t="shared" si="74"/>
        <v>125.60416666666667</v>
      </c>
      <c r="R1202" s="9">
        <f t="shared" si="75"/>
        <v>58.533980582524272</v>
      </c>
      <c r="S1202" t="str">
        <f>IF(P1202=photography,"photography")</f>
        <v>photography</v>
      </c>
    </row>
    <row r="1203" spans="1:19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3">
        <f t="shared" si="72"/>
        <v>42566.60701388889</v>
      </c>
      <c r="K1203" s="5">
        <v>1466001246</v>
      </c>
      <c r="L1203" s="13">
        <f t="shared" si="73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8">
        <f t="shared" si="74"/>
        <v>102.43783333333334</v>
      </c>
      <c r="R1203" s="9">
        <f t="shared" si="75"/>
        <v>55.371801801801809</v>
      </c>
      <c r="S1203" t="str">
        <f>IF(P1203=photography,"photography")</f>
        <v>photography</v>
      </c>
    </row>
    <row r="1204" spans="1:19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3">
        <f t="shared" si="72"/>
        <v>42182.288819444439</v>
      </c>
      <c r="K1204" s="5">
        <v>1432796154</v>
      </c>
      <c r="L1204" s="13">
        <f t="shared" si="73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8">
        <f t="shared" si="74"/>
        <v>199.244</v>
      </c>
      <c r="R1204" s="9">
        <f t="shared" si="75"/>
        <v>183.80442804428046</v>
      </c>
      <c r="S1204" t="str">
        <f>IF(P1204=photography,"photography")</f>
        <v>photography</v>
      </c>
    </row>
    <row r="1205" spans="1:19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3">
        <f t="shared" si="72"/>
        <v>42155.614895833336</v>
      </c>
      <c r="K1205" s="5">
        <v>1430491527</v>
      </c>
      <c r="L1205" s="13">
        <f t="shared" si="73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8">
        <f t="shared" si="74"/>
        <v>102.45398773006136</v>
      </c>
      <c r="R1205" s="9">
        <f t="shared" si="75"/>
        <v>165.34653465346534</v>
      </c>
      <c r="S1205" t="str">
        <f>IF(P1205=photography,"photography")</f>
        <v>photography</v>
      </c>
    </row>
    <row r="1206" spans="1:19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3">
        <f t="shared" si="72"/>
        <v>42342.208333333328</v>
      </c>
      <c r="K1206" s="5">
        <v>1445363833</v>
      </c>
      <c r="L1206" s="13">
        <f t="shared" si="73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8">
        <f t="shared" si="74"/>
        <v>102.94615384615385</v>
      </c>
      <c r="R1206" s="9">
        <f t="shared" si="75"/>
        <v>234.78947368421052</v>
      </c>
      <c r="S1206" t="str">
        <f>IF(P1206=photography,"photography")</f>
        <v>photography</v>
      </c>
    </row>
    <row r="1207" spans="1:19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3">
        <f t="shared" si="72"/>
        <v>42168.506377314814</v>
      </c>
      <c r="K1207" s="5">
        <v>1431605351</v>
      </c>
      <c r="L1207" s="13">
        <f t="shared" si="73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8">
        <f t="shared" si="74"/>
        <v>100.86153846153847</v>
      </c>
      <c r="R1207" s="9">
        <f t="shared" si="75"/>
        <v>211.48387096774192</v>
      </c>
      <c r="S1207" t="str">
        <f>IF(P1207=photography,"photography")</f>
        <v>photography</v>
      </c>
    </row>
    <row r="1208" spans="1:19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3">
        <f t="shared" si="72"/>
        <v>42805.561805555553</v>
      </c>
      <c r="K1208" s="5">
        <v>1486406253</v>
      </c>
      <c r="L1208" s="13">
        <f t="shared" si="73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8">
        <f t="shared" si="74"/>
        <v>114.99999999999999</v>
      </c>
      <c r="R1208" s="9">
        <f t="shared" si="75"/>
        <v>32.34375</v>
      </c>
      <c r="S1208" t="str">
        <f>IF(P1208=photography,"photography")</f>
        <v>photography</v>
      </c>
    </row>
    <row r="1209" spans="1:19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3">
        <f t="shared" si="72"/>
        <v>42460.416666666672</v>
      </c>
      <c r="K1209" s="5">
        <v>1456827573</v>
      </c>
      <c r="L1209" s="13">
        <f t="shared" si="73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8">
        <f t="shared" si="74"/>
        <v>104.16766467065868</v>
      </c>
      <c r="R1209" s="9">
        <f t="shared" si="75"/>
        <v>123.37588652482269</v>
      </c>
      <c r="S1209" t="str">
        <f>IF(P1209=photography,"photography")</f>
        <v>photography</v>
      </c>
    </row>
    <row r="1210" spans="1:19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3">
        <f t="shared" si="72"/>
        <v>42453.667407407411</v>
      </c>
      <c r="K1210" s="5">
        <v>1456246864</v>
      </c>
      <c r="L1210" s="13">
        <f t="shared" si="73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8">
        <f t="shared" si="74"/>
        <v>155.29999999999998</v>
      </c>
      <c r="R1210" s="9">
        <f t="shared" si="75"/>
        <v>207.06666666666666</v>
      </c>
      <c r="S1210" t="str">
        <f>IF(P1210=photography,"photography")</f>
        <v>photography</v>
      </c>
    </row>
    <row r="1211" spans="1:19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3">
        <f t="shared" si="72"/>
        <v>42791.846122685187</v>
      </c>
      <c r="K1211" s="5">
        <v>1485461905</v>
      </c>
      <c r="L1211" s="13">
        <f t="shared" si="73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8">
        <f t="shared" si="74"/>
        <v>106</v>
      </c>
      <c r="R1211" s="9">
        <f t="shared" si="75"/>
        <v>138.2608695652174</v>
      </c>
      <c r="S1211" t="str">
        <f>IF(P1211=photography,"photography")</f>
        <v>photography</v>
      </c>
    </row>
    <row r="1212" spans="1:19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3">
        <f t="shared" si="72"/>
        <v>42155.875</v>
      </c>
      <c r="K1212" s="5">
        <v>1431124572</v>
      </c>
      <c r="L1212" s="13">
        <f t="shared" si="73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8">
        <f t="shared" si="74"/>
        <v>254.31499999999997</v>
      </c>
      <c r="R1212" s="9">
        <f t="shared" si="75"/>
        <v>493.81553398058253</v>
      </c>
      <c r="S1212" t="str">
        <f>IF(P1212=photography,"photography")</f>
        <v>photography</v>
      </c>
    </row>
    <row r="1213" spans="1:19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3">
        <f t="shared" si="72"/>
        <v>42530.866446759261</v>
      </c>
      <c r="K1213" s="5">
        <v>1464209261</v>
      </c>
      <c r="L1213" s="13">
        <f t="shared" si="73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8">
        <f t="shared" si="74"/>
        <v>101.1</v>
      </c>
      <c r="R1213" s="9">
        <f t="shared" si="75"/>
        <v>168.5</v>
      </c>
      <c r="S1213" t="str">
        <f>IF(P1213=photography,"photography")</f>
        <v>photography</v>
      </c>
    </row>
    <row r="1214" spans="1:19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3">
        <f t="shared" si="72"/>
        <v>42335.041666666672</v>
      </c>
      <c r="K1214" s="5">
        <v>1447195695</v>
      </c>
      <c r="L1214" s="13">
        <f t="shared" si="73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8">
        <f t="shared" si="74"/>
        <v>129.04</v>
      </c>
      <c r="R1214" s="9">
        <f t="shared" si="75"/>
        <v>38.867469879518069</v>
      </c>
      <c r="S1214" t="str">
        <f>IF(P1214=photography,"photography")</f>
        <v>photography</v>
      </c>
    </row>
    <row r="1215" spans="1:19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3">
        <f t="shared" si="72"/>
        <v>42766.755787037036</v>
      </c>
      <c r="K1215" s="5">
        <v>1482862100</v>
      </c>
      <c r="L1215" s="13">
        <f t="shared" si="73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8">
        <f t="shared" si="74"/>
        <v>102.23076923076924</v>
      </c>
      <c r="R1215" s="9">
        <f t="shared" si="75"/>
        <v>61.527777777777779</v>
      </c>
      <c r="S1215" t="str">
        <f>IF(P1215=photography,"photography")</f>
        <v>photography</v>
      </c>
    </row>
    <row r="1216" spans="1:19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3">
        <f t="shared" si="72"/>
        <v>42164.840335648143</v>
      </c>
      <c r="K1216" s="5">
        <v>1428696605</v>
      </c>
      <c r="L1216" s="13">
        <f t="shared" si="73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8">
        <f t="shared" si="74"/>
        <v>131.80000000000001</v>
      </c>
      <c r="R1216" s="9">
        <f t="shared" si="75"/>
        <v>105.44</v>
      </c>
      <c r="S1216" t="str">
        <f>IF(P1216=photography,"photography")</f>
        <v>photography</v>
      </c>
    </row>
    <row r="1217" spans="1:19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3">
        <f t="shared" si="72"/>
        <v>41789.923101851848</v>
      </c>
      <c r="K1217" s="5">
        <v>1398895756</v>
      </c>
      <c r="L1217" s="13">
        <f t="shared" si="73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8">
        <f t="shared" si="74"/>
        <v>786.0802000000001</v>
      </c>
      <c r="R1217" s="9">
        <f t="shared" si="75"/>
        <v>71.592003642987251</v>
      </c>
      <c r="S1217" t="str">
        <f>IF(P1217=photography,"photography")</f>
        <v>photography</v>
      </c>
    </row>
    <row r="1218" spans="1:19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3">
        <f t="shared" si="72"/>
        <v>42279.960416666669</v>
      </c>
      <c r="K1218" s="5">
        <v>1441032457</v>
      </c>
      <c r="L1218" s="13">
        <f t="shared" si="73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8">
        <f t="shared" si="74"/>
        <v>145.70000000000002</v>
      </c>
      <c r="R1218" s="9">
        <f t="shared" si="75"/>
        <v>91.882882882882882</v>
      </c>
      <c r="S1218" t="str">
        <f>IF(P1218=photography,"photography")</f>
        <v>photography</v>
      </c>
    </row>
    <row r="1219" spans="1:19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3">
        <f t="shared" ref="J1219:J1282" si="76">(((I1219/60)/60)/24)+DATE(1970,1,1)</f>
        <v>42565.809490740736</v>
      </c>
      <c r="K1219" s="5">
        <v>1465932340</v>
      </c>
      <c r="L1219" s="13">
        <f t="shared" ref="L1219:L1282" si="77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8">
        <f t="shared" ref="Q1219:Q1282" si="78">E1219/D1219*100</f>
        <v>102.60000000000001</v>
      </c>
      <c r="R1219" s="9">
        <f t="shared" ref="R1219:R1282" si="79">E1219/N1219</f>
        <v>148.57377049180329</v>
      </c>
      <c r="S1219" t="str">
        <f>IF(P1219=photography,"photography")</f>
        <v>photography</v>
      </c>
    </row>
    <row r="1220" spans="1:19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3">
        <f t="shared" si="76"/>
        <v>42309.125</v>
      </c>
      <c r="K1220" s="5">
        <v>1443714800</v>
      </c>
      <c r="L1220" s="13">
        <f t="shared" si="77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8">
        <f t="shared" si="78"/>
        <v>172.27777777777777</v>
      </c>
      <c r="R1220" s="9">
        <f t="shared" si="79"/>
        <v>174.2134831460674</v>
      </c>
      <c r="S1220" t="str">
        <f>IF(P1220=photography,"photography")</f>
        <v>photography</v>
      </c>
    </row>
    <row r="1221" spans="1:19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3">
        <f t="shared" si="76"/>
        <v>42663.461956018517</v>
      </c>
      <c r="K1221" s="5">
        <v>1474369513</v>
      </c>
      <c r="L1221" s="13">
        <f t="shared" si="77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8">
        <f t="shared" si="78"/>
        <v>159.16819571865443</v>
      </c>
      <c r="R1221" s="9">
        <f t="shared" si="79"/>
        <v>102.86166007905139</v>
      </c>
      <c r="S1221" t="str">
        <f>IF(P1221=photography,"photography")</f>
        <v>photography</v>
      </c>
    </row>
    <row r="1222" spans="1:19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3">
        <f t="shared" si="76"/>
        <v>42241.628611111111</v>
      </c>
      <c r="K1222" s="5">
        <v>1437923112</v>
      </c>
      <c r="L1222" s="13">
        <f t="shared" si="77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8">
        <f t="shared" si="78"/>
        <v>103.76666666666668</v>
      </c>
      <c r="R1222" s="9">
        <f t="shared" si="79"/>
        <v>111.17857142857143</v>
      </c>
      <c r="S1222" t="str">
        <f>IF(P1222=photography,"photography")</f>
        <v>photography</v>
      </c>
    </row>
    <row r="1223" spans="1:19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3">
        <f t="shared" si="76"/>
        <v>42708</v>
      </c>
      <c r="K1223" s="5">
        <v>1478431488</v>
      </c>
      <c r="L1223" s="13">
        <f t="shared" si="77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8">
        <f t="shared" si="78"/>
        <v>111.40954545454547</v>
      </c>
      <c r="R1223" s="9">
        <f t="shared" si="79"/>
        <v>23.796213592233013</v>
      </c>
      <c r="S1223" t="str">
        <f>IF(P1223=photography,"photography")</f>
        <v>photography</v>
      </c>
    </row>
    <row r="1224" spans="1:19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3">
        <f t="shared" si="76"/>
        <v>42461.166666666672</v>
      </c>
      <c r="K1224" s="5">
        <v>1456852647</v>
      </c>
      <c r="L1224" s="13">
        <f t="shared" si="77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8">
        <f t="shared" si="78"/>
        <v>280.375</v>
      </c>
      <c r="R1224" s="9">
        <f t="shared" si="79"/>
        <v>81.268115942028984</v>
      </c>
      <c r="S1224" t="str">
        <f>IF(P1224=photography,"photography")</f>
        <v>photography</v>
      </c>
    </row>
    <row r="1225" spans="1:19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3">
        <f t="shared" si="76"/>
        <v>42684.218854166669</v>
      </c>
      <c r="K1225" s="5">
        <v>1476159309</v>
      </c>
      <c r="L1225" s="13">
        <f t="shared" si="77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8">
        <f t="shared" si="78"/>
        <v>112.10606060606061</v>
      </c>
      <c r="R1225" s="9">
        <f t="shared" si="79"/>
        <v>116.21465968586388</v>
      </c>
      <c r="S1225" t="str">
        <f>IF(P1225=photography,"photography")</f>
        <v>photography</v>
      </c>
    </row>
    <row r="1226" spans="1:19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3">
        <f t="shared" si="76"/>
        <v>41796.549791666665</v>
      </c>
      <c r="K1226" s="5">
        <v>1396876302</v>
      </c>
      <c r="L1226" s="13">
        <f t="shared" si="77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8">
        <f t="shared" si="78"/>
        <v>7.0666666666666673</v>
      </c>
      <c r="R1226" s="9">
        <f t="shared" si="79"/>
        <v>58.888888888888886</v>
      </c>
      <c r="S1226" t="str">
        <f>IF(P1226=music, "music")</f>
        <v>music</v>
      </c>
    </row>
    <row r="1227" spans="1:19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3">
        <f t="shared" si="76"/>
        <v>41569.905995370369</v>
      </c>
      <c r="K1227" s="5">
        <v>1377294278</v>
      </c>
      <c r="L1227" s="13">
        <f t="shared" si="77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8">
        <f t="shared" si="78"/>
        <v>4.3999999999999995</v>
      </c>
      <c r="R1227" s="9">
        <f t="shared" si="79"/>
        <v>44</v>
      </c>
      <c r="S1227" t="str">
        <f>IF(P1227=music, "music")</f>
        <v>music</v>
      </c>
    </row>
    <row r="1228" spans="1:19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3">
        <f t="shared" si="76"/>
        <v>41750.041666666664</v>
      </c>
      <c r="K1228" s="5">
        <v>1395089981</v>
      </c>
      <c r="L1228" s="13">
        <f t="shared" si="77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8">
        <f t="shared" si="78"/>
        <v>3.8739999999999997</v>
      </c>
      <c r="R1228" s="9">
        <f t="shared" si="79"/>
        <v>48.424999999999997</v>
      </c>
      <c r="S1228" t="str">
        <f>IF(P1228=music, "music")</f>
        <v>music</v>
      </c>
    </row>
    <row r="1229" spans="1:19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3">
        <f t="shared" si="76"/>
        <v>41858.291666666664</v>
      </c>
      <c r="K1229" s="5">
        <v>1404770616</v>
      </c>
      <c r="L1229" s="13">
        <f t="shared" si="77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8">
        <f t="shared" si="78"/>
        <v>0</v>
      </c>
      <c r="R1229" s="9" t="e">
        <f t="shared" si="79"/>
        <v>#DIV/0!</v>
      </c>
      <c r="S1229" t="str">
        <f>IF(P1229=music, "music")</f>
        <v>music</v>
      </c>
    </row>
    <row r="1230" spans="1:19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3">
        <f t="shared" si="76"/>
        <v>40814.729259259257</v>
      </c>
      <c r="K1230" s="5">
        <v>1312047008</v>
      </c>
      <c r="L1230" s="13">
        <f t="shared" si="77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8">
        <f t="shared" si="78"/>
        <v>29.299999999999997</v>
      </c>
      <c r="R1230" s="9">
        <f t="shared" si="79"/>
        <v>61.041666666666664</v>
      </c>
      <c r="S1230" t="str">
        <f>IF(P1230=music, "music")</f>
        <v>music</v>
      </c>
    </row>
    <row r="1231" spans="1:19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3">
        <f t="shared" si="76"/>
        <v>41015.666666666664</v>
      </c>
      <c r="K1231" s="5">
        <v>1331982127</v>
      </c>
      <c r="L1231" s="13">
        <f t="shared" si="77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8">
        <f t="shared" si="78"/>
        <v>0.90909090909090906</v>
      </c>
      <c r="R1231" s="9">
        <f t="shared" si="79"/>
        <v>25</v>
      </c>
      <c r="S1231" t="str">
        <f>IF(P1231=music, "music")</f>
        <v>music</v>
      </c>
    </row>
    <row r="1232" spans="1:19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3">
        <f t="shared" si="76"/>
        <v>40598.972569444442</v>
      </c>
      <c r="K1232" s="5">
        <v>1295997630</v>
      </c>
      <c r="L1232" s="13">
        <f t="shared" si="77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8">
        <f t="shared" si="78"/>
        <v>0</v>
      </c>
      <c r="R1232" s="9" t="e">
        <f t="shared" si="79"/>
        <v>#DIV/0!</v>
      </c>
      <c r="S1232" t="str">
        <f>IF(P1232=music, "music")</f>
        <v>music</v>
      </c>
    </row>
    <row r="1233" spans="1:19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3">
        <f t="shared" si="76"/>
        <v>42244.041666666672</v>
      </c>
      <c r="K1233" s="5">
        <v>1436394968</v>
      </c>
      <c r="L1233" s="13">
        <f t="shared" si="77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8">
        <f t="shared" si="78"/>
        <v>0</v>
      </c>
      <c r="R1233" s="9" t="e">
        <f t="shared" si="79"/>
        <v>#DIV/0!</v>
      </c>
      <c r="S1233" t="str">
        <f>IF(P1233=music, "music")</f>
        <v>music</v>
      </c>
    </row>
    <row r="1234" spans="1:19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3">
        <f t="shared" si="76"/>
        <v>41553.848032407412</v>
      </c>
      <c r="K1234" s="5">
        <v>1377030070</v>
      </c>
      <c r="L1234" s="13">
        <f t="shared" si="77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8">
        <f t="shared" si="78"/>
        <v>0.8</v>
      </c>
      <c r="R1234" s="9">
        <f t="shared" si="79"/>
        <v>40</v>
      </c>
      <c r="S1234" t="str">
        <f>IF(P1234=music, "music")</f>
        <v>music</v>
      </c>
    </row>
    <row r="1235" spans="1:19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3">
        <f t="shared" si="76"/>
        <v>40960.948773148149</v>
      </c>
      <c r="K1235" s="5">
        <v>1328049974</v>
      </c>
      <c r="L1235" s="13">
        <f t="shared" si="77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8">
        <f t="shared" si="78"/>
        <v>11.600000000000001</v>
      </c>
      <c r="R1235" s="9">
        <f t="shared" si="79"/>
        <v>19.333333333333332</v>
      </c>
      <c r="S1235" t="str">
        <f>IF(P1235=music, "music")</f>
        <v>music</v>
      </c>
    </row>
    <row r="1236" spans="1:19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3">
        <f t="shared" si="76"/>
        <v>42037.788680555561</v>
      </c>
      <c r="K1236" s="5">
        <v>1420311342</v>
      </c>
      <c r="L1236" s="13">
        <f t="shared" si="77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8">
        <f t="shared" si="78"/>
        <v>0</v>
      </c>
      <c r="R1236" s="9" t="e">
        <f t="shared" si="79"/>
        <v>#DIV/0!</v>
      </c>
      <c r="S1236" t="str">
        <f>IF(P1236=music, "music")</f>
        <v>music</v>
      </c>
    </row>
    <row r="1237" spans="1:19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3">
        <f t="shared" si="76"/>
        <v>41623.135405092595</v>
      </c>
      <c r="K1237" s="5">
        <v>1383621299</v>
      </c>
      <c r="L1237" s="13">
        <f t="shared" si="77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8">
        <f t="shared" si="78"/>
        <v>2.7873639500929119</v>
      </c>
      <c r="R1237" s="9">
        <f t="shared" si="79"/>
        <v>35</v>
      </c>
      <c r="S1237" t="str">
        <f>IF(P1237=music, "music")</f>
        <v>music</v>
      </c>
    </row>
    <row r="1238" spans="1:19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3">
        <f t="shared" si="76"/>
        <v>41118.666666666664</v>
      </c>
      <c r="K1238" s="5">
        <v>1342801164</v>
      </c>
      <c r="L1238" s="13">
        <f t="shared" si="77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8">
        <f t="shared" si="78"/>
        <v>0</v>
      </c>
      <c r="R1238" s="9" t="e">
        <f t="shared" si="79"/>
        <v>#DIV/0!</v>
      </c>
      <c r="S1238" t="str">
        <f>IF(P1238=music, "music")</f>
        <v>music</v>
      </c>
    </row>
    <row r="1239" spans="1:19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3">
        <f t="shared" si="76"/>
        <v>41145.283159722225</v>
      </c>
      <c r="K1239" s="5">
        <v>1344062865</v>
      </c>
      <c r="L1239" s="13">
        <f t="shared" si="77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8">
        <f t="shared" si="78"/>
        <v>0</v>
      </c>
      <c r="R1239" s="9" t="e">
        <f t="shared" si="79"/>
        <v>#DIV/0!</v>
      </c>
      <c r="S1239" t="str">
        <f>IF(P1239=music, "music")</f>
        <v>music</v>
      </c>
    </row>
    <row r="1240" spans="1:19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3">
        <f t="shared" si="76"/>
        <v>40761.61037037037</v>
      </c>
      <c r="K1240" s="5">
        <v>1310049536</v>
      </c>
      <c r="L1240" s="13">
        <f t="shared" si="77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8">
        <f t="shared" si="78"/>
        <v>17.8</v>
      </c>
      <c r="R1240" s="9">
        <f t="shared" si="79"/>
        <v>59.333333333333336</v>
      </c>
      <c r="S1240" t="str">
        <f>IF(P1240=music, "music")</f>
        <v>music</v>
      </c>
    </row>
    <row r="1241" spans="1:19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3">
        <f t="shared" si="76"/>
        <v>40913.962581018517</v>
      </c>
      <c r="K1241" s="5">
        <v>1323212767</v>
      </c>
      <c r="L1241" s="13">
        <f t="shared" si="77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8">
        <f t="shared" si="78"/>
        <v>0</v>
      </c>
      <c r="R1241" s="9" t="e">
        <f t="shared" si="79"/>
        <v>#DIV/0!</v>
      </c>
      <c r="S1241" t="str">
        <f>IF(P1241=music, "music")</f>
        <v>music</v>
      </c>
    </row>
    <row r="1242" spans="1:19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3">
        <f t="shared" si="76"/>
        <v>41467.910416666666</v>
      </c>
      <c r="K1242" s="5">
        <v>1368579457</v>
      </c>
      <c r="L1242" s="13">
        <f t="shared" si="77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8">
        <f t="shared" si="78"/>
        <v>3.0124999999999997</v>
      </c>
      <c r="R1242" s="9">
        <f t="shared" si="79"/>
        <v>30.125</v>
      </c>
      <c r="S1242" t="str">
        <f>IF(P1242=music, "music")</f>
        <v>music</v>
      </c>
    </row>
    <row r="1243" spans="1:19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3">
        <f t="shared" si="76"/>
        <v>41946.249305555553</v>
      </c>
      <c r="K1243" s="5">
        <v>1413057980</v>
      </c>
      <c r="L1243" s="13">
        <f t="shared" si="77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8">
        <f t="shared" si="78"/>
        <v>50.739999999999995</v>
      </c>
      <c r="R1243" s="9">
        <f t="shared" si="79"/>
        <v>74.617647058823536</v>
      </c>
      <c r="S1243" t="str">
        <f>IF(P1243=music, "music")</f>
        <v>music</v>
      </c>
    </row>
    <row r="1244" spans="1:19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3">
        <f t="shared" si="76"/>
        <v>40797.554166666669</v>
      </c>
      <c r="K1244" s="5">
        <v>1314417502</v>
      </c>
      <c r="L1244" s="13">
        <f t="shared" si="77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8">
        <f t="shared" si="78"/>
        <v>0.54884742041712409</v>
      </c>
      <c r="R1244" s="9">
        <f t="shared" si="79"/>
        <v>5</v>
      </c>
      <c r="S1244" t="str">
        <f>IF(P1244=music, "music")</f>
        <v>music</v>
      </c>
    </row>
    <row r="1245" spans="1:19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3">
        <f t="shared" si="76"/>
        <v>40732.875</v>
      </c>
      <c r="K1245" s="5">
        <v>1304888771</v>
      </c>
      <c r="L1245" s="13">
        <f t="shared" si="77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8">
        <f t="shared" si="78"/>
        <v>14.091666666666667</v>
      </c>
      <c r="R1245" s="9">
        <f t="shared" si="79"/>
        <v>44.5</v>
      </c>
      <c r="S1245" t="str">
        <f>IF(P1245=music, "music")</f>
        <v>music</v>
      </c>
    </row>
    <row r="1246" spans="1:19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3">
        <f t="shared" si="76"/>
        <v>41386.875</v>
      </c>
      <c r="K1246" s="5">
        <v>1363981723</v>
      </c>
      <c r="L1246" s="13">
        <f t="shared" si="77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8">
        <f t="shared" si="78"/>
        <v>103.8</v>
      </c>
      <c r="R1246" s="9">
        <f t="shared" si="79"/>
        <v>46.133333333333333</v>
      </c>
      <c r="S1246" t="str">
        <f>IF(P1246=music, "music")</f>
        <v>music</v>
      </c>
    </row>
    <row r="1247" spans="1:19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3">
        <f t="shared" si="76"/>
        <v>41804.599930555552</v>
      </c>
      <c r="K1247" s="5">
        <v>1400163834</v>
      </c>
      <c r="L1247" s="13">
        <f t="shared" si="77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8">
        <f t="shared" si="78"/>
        <v>120.24999999999999</v>
      </c>
      <c r="R1247" s="9">
        <f t="shared" si="79"/>
        <v>141.47058823529412</v>
      </c>
      <c r="S1247" t="str">
        <f>IF(P1247=music, "music")</f>
        <v>music</v>
      </c>
    </row>
    <row r="1248" spans="1:19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3">
        <f t="shared" si="76"/>
        <v>40883.085057870368</v>
      </c>
      <c r="K1248" s="5">
        <v>1319245349</v>
      </c>
      <c r="L1248" s="13">
        <f t="shared" si="77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8">
        <f t="shared" si="78"/>
        <v>117</v>
      </c>
      <c r="R1248" s="9">
        <f t="shared" si="79"/>
        <v>75.483870967741936</v>
      </c>
      <c r="S1248" t="str">
        <f>IF(P1248=music, "music")</f>
        <v>music</v>
      </c>
    </row>
    <row r="1249" spans="1:19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3">
        <f t="shared" si="76"/>
        <v>41400.292303240742</v>
      </c>
      <c r="K1249" s="5">
        <v>1365231655</v>
      </c>
      <c r="L1249" s="13">
        <f t="shared" si="77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8">
        <f t="shared" si="78"/>
        <v>122.14285714285715</v>
      </c>
      <c r="R1249" s="9">
        <f t="shared" si="79"/>
        <v>85.5</v>
      </c>
      <c r="S1249" t="str">
        <f>IF(P1249=music, "music")</f>
        <v>music</v>
      </c>
    </row>
    <row r="1250" spans="1:19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3">
        <f t="shared" si="76"/>
        <v>41803.290972222225</v>
      </c>
      <c r="K1250" s="5">
        <v>1399563953</v>
      </c>
      <c r="L1250" s="13">
        <f t="shared" si="77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8">
        <f t="shared" si="78"/>
        <v>151.63999999999999</v>
      </c>
      <c r="R1250" s="9">
        <f t="shared" si="79"/>
        <v>64.254237288135599</v>
      </c>
      <c r="S1250" t="str">
        <f>IF(P1250=music, "music")</f>
        <v>music</v>
      </c>
    </row>
    <row r="1251" spans="1:19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3">
        <f t="shared" si="76"/>
        <v>41097.74086805556</v>
      </c>
      <c r="K1251" s="5">
        <v>1339091211</v>
      </c>
      <c r="L1251" s="13">
        <f t="shared" si="77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8">
        <f t="shared" si="78"/>
        <v>104.44</v>
      </c>
      <c r="R1251" s="9">
        <f t="shared" si="79"/>
        <v>64.46913580246914</v>
      </c>
      <c r="S1251" t="str">
        <f>IF(P1251=music, "music")</f>
        <v>music</v>
      </c>
    </row>
    <row r="1252" spans="1:19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3">
        <f t="shared" si="76"/>
        <v>41888.64271990741</v>
      </c>
      <c r="K1252" s="5">
        <v>1406129131</v>
      </c>
      <c r="L1252" s="13">
        <f t="shared" si="77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8">
        <f t="shared" si="78"/>
        <v>200.15333333333331</v>
      </c>
      <c r="R1252" s="9">
        <f t="shared" si="79"/>
        <v>118.2007874015748</v>
      </c>
      <c r="S1252" t="str">
        <f>IF(P1252=music, "music")</f>
        <v>music</v>
      </c>
    </row>
    <row r="1253" spans="1:19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3">
        <f t="shared" si="76"/>
        <v>40811.814432870371</v>
      </c>
      <c r="K1253" s="5">
        <v>1311795167</v>
      </c>
      <c r="L1253" s="13">
        <f t="shared" si="77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8">
        <f t="shared" si="78"/>
        <v>101.8</v>
      </c>
      <c r="R1253" s="9">
        <f t="shared" si="79"/>
        <v>82.540540540540547</v>
      </c>
      <c r="S1253" t="str">
        <f>IF(P1253=music, "music")</f>
        <v>music</v>
      </c>
    </row>
    <row r="1254" spans="1:19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3">
        <f t="shared" si="76"/>
        <v>41571.988067129627</v>
      </c>
      <c r="K1254" s="5">
        <v>1380238969</v>
      </c>
      <c r="L1254" s="13">
        <f t="shared" si="77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8">
        <f t="shared" si="78"/>
        <v>137.65714285714284</v>
      </c>
      <c r="R1254" s="9">
        <f t="shared" si="79"/>
        <v>34.170212765957444</v>
      </c>
      <c r="S1254" t="str">
        <f>IF(P1254=music, "music")</f>
        <v>music</v>
      </c>
    </row>
    <row r="1255" spans="1:19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3">
        <f t="shared" si="76"/>
        <v>41885.783645833333</v>
      </c>
      <c r="K1255" s="5">
        <v>1407178107</v>
      </c>
      <c r="L1255" s="13">
        <f t="shared" si="77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8">
        <f t="shared" si="78"/>
        <v>303833.2</v>
      </c>
      <c r="R1255" s="9">
        <f t="shared" si="79"/>
        <v>42.73322081575246</v>
      </c>
      <c r="S1255" t="str">
        <f>IF(P1255=music, "music")</f>
        <v>music</v>
      </c>
    </row>
    <row r="1256" spans="1:19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3">
        <f t="shared" si="76"/>
        <v>40544.207638888889</v>
      </c>
      <c r="K1256" s="5">
        <v>1288968886</v>
      </c>
      <c r="L1256" s="13">
        <f t="shared" si="77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8">
        <f t="shared" si="78"/>
        <v>198.85074626865671</v>
      </c>
      <c r="R1256" s="9">
        <f t="shared" si="79"/>
        <v>94.489361702127653</v>
      </c>
      <c r="S1256" t="str">
        <f>IF(P1256=music, "music")</f>
        <v>music</v>
      </c>
    </row>
    <row r="1257" spans="1:19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3">
        <f t="shared" si="76"/>
        <v>41609.887175925927</v>
      </c>
      <c r="K1257" s="5">
        <v>1383337052</v>
      </c>
      <c r="L1257" s="13">
        <f t="shared" si="77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8">
        <f t="shared" si="78"/>
        <v>202.36666666666667</v>
      </c>
      <c r="R1257" s="9">
        <f t="shared" si="79"/>
        <v>55.697247706422019</v>
      </c>
      <c r="S1257" t="str">
        <f>IF(P1257=music, "music")</f>
        <v>music</v>
      </c>
    </row>
    <row r="1258" spans="1:19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3">
        <f t="shared" si="76"/>
        <v>40951.919340277782</v>
      </c>
      <c r="K1258" s="5">
        <v>1326492231</v>
      </c>
      <c r="L1258" s="13">
        <f t="shared" si="77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8">
        <f t="shared" si="78"/>
        <v>117.96376666666666</v>
      </c>
      <c r="R1258" s="9">
        <f t="shared" si="79"/>
        <v>98.030831024930734</v>
      </c>
      <c r="S1258" t="str">
        <f>IF(P1258=music, "music")</f>
        <v>music</v>
      </c>
    </row>
    <row r="1259" spans="1:19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3">
        <f t="shared" si="76"/>
        <v>40636.043865740743</v>
      </c>
      <c r="K1259" s="5">
        <v>1297562590</v>
      </c>
      <c r="L1259" s="13">
        <f t="shared" si="77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8">
        <f t="shared" si="78"/>
        <v>294.72727272727275</v>
      </c>
      <c r="R1259" s="9">
        <f t="shared" si="79"/>
        <v>92.102272727272734</v>
      </c>
      <c r="S1259" t="str">
        <f>IF(P1259=music, "music")</f>
        <v>music</v>
      </c>
    </row>
    <row r="1260" spans="1:19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3">
        <f t="shared" si="76"/>
        <v>41517.611250000002</v>
      </c>
      <c r="K1260" s="5">
        <v>1375368012</v>
      </c>
      <c r="L1260" s="13">
        <f t="shared" si="77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8">
        <f t="shared" si="78"/>
        <v>213.14633333333336</v>
      </c>
      <c r="R1260" s="9">
        <f t="shared" si="79"/>
        <v>38.175462686567165</v>
      </c>
      <c r="S1260" t="str">
        <f>IF(P1260=music, "music")</f>
        <v>music</v>
      </c>
    </row>
    <row r="1261" spans="1:19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3">
        <f t="shared" si="76"/>
        <v>41799.165972222225</v>
      </c>
      <c r="K1261" s="5">
        <v>1399504664</v>
      </c>
      <c r="L1261" s="13">
        <f t="shared" si="77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8">
        <f t="shared" si="78"/>
        <v>104.24</v>
      </c>
      <c r="R1261" s="9">
        <f t="shared" si="79"/>
        <v>27.145833333333332</v>
      </c>
      <c r="S1261" t="str">
        <f>IF(P1261=music, "music")</f>
        <v>music</v>
      </c>
    </row>
    <row r="1262" spans="1:19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3">
        <f t="shared" si="76"/>
        <v>41696.842824074076</v>
      </c>
      <c r="K1262" s="5">
        <v>1390853620</v>
      </c>
      <c r="L1262" s="13">
        <f t="shared" si="77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8">
        <f t="shared" si="78"/>
        <v>113.66666666666667</v>
      </c>
      <c r="R1262" s="9">
        <f t="shared" si="79"/>
        <v>50.689189189189186</v>
      </c>
      <c r="S1262" t="str">
        <f>IF(P1262=music, "music")</f>
        <v>music</v>
      </c>
    </row>
    <row r="1263" spans="1:19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3">
        <f t="shared" si="76"/>
        <v>41668.342905092592</v>
      </c>
      <c r="K1263" s="5">
        <v>1388391227</v>
      </c>
      <c r="L1263" s="13">
        <f t="shared" si="77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8">
        <f t="shared" si="78"/>
        <v>101.25</v>
      </c>
      <c r="R1263" s="9">
        <f t="shared" si="79"/>
        <v>38.942307692307693</v>
      </c>
      <c r="S1263" t="str">
        <f>IF(P1263=music, "music")</f>
        <v>music</v>
      </c>
    </row>
    <row r="1264" spans="1:19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3">
        <f t="shared" si="76"/>
        <v>41686.762638888889</v>
      </c>
      <c r="K1264" s="5">
        <v>1389982692</v>
      </c>
      <c r="L1264" s="13">
        <f t="shared" si="77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8">
        <f t="shared" si="78"/>
        <v>125.41538461538462</v>
      </c>
      <c r="R1264" s="9">
        <f t="shared" si="79"/>
        <v>77.638095238095232</v>
      </c>
      <c r="S1264" t="str">
        <f>IF(P1264=music, "music")</f>
        <v>music</v>
      </c>
    </row>
    <row r="1265" spans="1:19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3">
        <f t="shared" si="76"/>
        <v>41727.041666666664</v>
      </c>
      <c r="K1265" s="5">
        <v>1393034470</v>
      </c>
      <c r="L1265" s="13">
        <f t="shared" si="77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8">
        <f t="shared" si="78"/>
        <v>119</v>
      </c>
      <c r="R1265" s="9">
        <f t="shared" si="79"/>
        <v>43.536585365853661</v>
      </c>
      <c r="S1265" t="str">
        <f>IF(P1265=music, "music")</f>
        <v>music</v>
      </c>
    </row>
    <row r="1266" spans="1:19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3">
        <f t="shared" si="76"/>
        <v>41576.662997685184</v>
      </c>
      <c r="K1266" s="5">
        <v>1380556483</v>
      </c>
      <c r="L1266" s="13">
        <f t="shared" si="77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8">
        <f t="shared" si="78"/>
        <v>166.46153846153845</v>
      </c>
      <c r="R1266" s="9">
        <f t="shared" si="79"/>
        <v>31.823529411764707</v>
      </c>
      <c r="S1266" t="str">
        <f>IF(P1266=music, "music")</f>
        <v>music</v>
      </c>
    </row>
    <row r="1267" spans="1:19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3">
        <f t="shared" si="76"/>
        <v>40512.655266203699</v>
      </c>
      <c r="K1267" s="5">
        <v>1287071015</v>
      </c>
      <c r="L1267" s="13">
        <f t="shared" si="77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8">
        <f t="shared" si="78"/>
        <v>119.14771428571429</v>
      </c>
      <c r="R1267" s="9">
        <f t="shared" si="79"/>
        <v>63.184393939393942</v>
      </c>
      <c r="S1267" t="str">
        <f>IF(P1267=music, "music")</f>
        <v>music</v>
      </c>
    </row>
    <row r="1268" spans="1:19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3">
        <f t="shared" si="76"/>
        <v>41650.87667824074</v>
      </c>
      <c r="K1268" s="5">
        <v>1386882145</v>
      </c>
      <c r="L1268" s="13">
        <f t="shared" si="77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8">
        <f t="shared" si="78"/>
        <v>100.47368421052632</v>
      </c>
      <c r="R1268" s="9">
        <f t="shared" si="79"/>
        <v>190.9</v>
      </c>
      <c r="S1268" t="str">
        <f>IF(P1268=music, "music")</f>
        <v>music</v>
      </c>
    </row>
    <row r="1269" spans="1:19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3">
        <f t="shared" si="76"/>
        <v>41479.585162037038</v>
      </c>
      <c r="K1269" s="5">
        <v>1372082558</v>
      </c>
      <c r="L1269" s="13">
        <f t="shared" si="77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8">
        <f t="shared" si="78"/>
        <v>101.8</v>
      </c>
      <c r="R1269" s="9">
        <f t="shared" si="79"/>
        <v>140.85534591194968</v>
      </c>
      <c r="S1269" t="str">
        <f>IF(P1269=music, "music")</f>
        <v>music</v>
      </c>
    </row>
    <row r="1270" spans="1:19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3">
        <f t="shared" si="76"/>
        <v>41537.845451388886</v>
      </c>
      <c r="K1270" s="5">
        <v>1377116247</v>
      </c>
      <c r="L1270" s="13">
        <f t="shared" si="77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8">
        <f t="shared" si="78"/>
        <v>116.66666666666667</v>
      </c>
      <c r="R1270" s="9">
        <f t="shared" si="79"/>
        <v>76.92307692307692</v>
      </c>
      <c r="S1270" t="str">
        <f>IF(P1270=music, "music")</f>
        <v>music</v>
      </c>
    </row>
    <row r="1271" spans="1:19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3">
        <f t="shared" si="76"/>
        <v>42476</v>
      </c>
      <c r="K1271" s="5">
        <v>1458157512</v>
      </c>
      <c r="L1271" s="13">
        <f t="shared" si="77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8">
        <f t="shared" si="78"/>
        <v>108.64893617021276</v>
      </c>
      <c r="R1271" s="9">
        <f t="shared" si="79"/>
        <v>99.15533980582525</v>
      </c>
      <c r="S1271" t="str">
        <f>IF(P1271=music, "music")</f>
        <v>music</v>
      </c>
    </row>
    <row r="1272" spans="1:19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3">
        <f t="shared" si="76"/>
        <v>40993.815300925926</v>
      </c>
      <c r="K1272" s="5">
        <v>1327523642</v>
      </c>
      <c r="L1272" s="13">
        <f t="shared" si="77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8">
        <f t="shared" si="78"/>
        <v>114.72</v>
      </c>
      <c r="R1272" s="9">
        <f t="shared" si="79"/>
        <v>67.881656804733723</v>
      </c>
      <c r="S1272" t="str">
        <f>IF(P1272=music, "music")</f>
        <v>music</v>
      </c>
    </row>
    <row r="1273" spans="1:19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3">
        <f t="shared" si="76"/>
        <v>41591.725219907406</v>
      </c>
      <c r="K1273" s="5">
        <v>1381767859</v>
      </c>
      <c r="L1273" s="13">
        <f t="shared" si="77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8">
        <f t="shared" si="78"/>
        <v>101.8</v>
      </c>
      <c r="R1273" s="9">
        <f t="shared" si="79"/>
        <v>246.29032258064515</v>
      </c>
      <c r="S1273" t="str">
        <f>IF(P1273=music, "music")</f>
        <v>music</v>
      </c>
    </row>
    <row r="1274" spans="1:19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3">
        <f t="shared" si="76"/>
        <v>40344.166666666664</v>
      </c>
      <c r="K1274" s="5">
        <v>1270576379</v>
      </c>
      <c r="L1274" s="13">
        <f t="shared" si="77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8">
        <f t="shared" si="78"/>
        <v>106</v>
      </c>
      <c r="R1274" s="9">
        <f t="shared" si="79"/>
        <v>189.28571428571428</v>
      </c>
      <c r="S1274" t="str">
        <f>IF(P1274=music, "music")</f>
        <v>music</v>
      </c>
    </row>
    <row r="1275" spans="1:19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3">
        <f t="shared" si="76"/>
        <v>41882.730219907404</v>
      </c>
      <c r="K1275" s="5">
        <v>1406914291</v>
      </c>
      <c r="L1275" s="13">
        <f t="shared" si="77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8">
        <f t="shared" si="78"/>
        <v>103.49999999999999</v>
      </c>
      <c r="R1275" s="9">
        <f t="shared" si="79"/>
        <v>76.666666666666671</v>
      </c>
      <c r="S1275" t="str">
        <f>IF(P1275=music, "music")</f>
        <v>music</v>
      </c>
    </row>
    <row r="1276" spans="1:19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3">
        <f t="shared" si="76"/>
        <v>41151.690104166664</v>
      </c>
      <c r="K1276" s="5">
        <v>1343320425</v>
      </c>
      <c r="L1276" s="13">
        <f t="shared" si="77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8">
        <f t="shared" si="78"/>
        <v>154.97535999999999</v>
      </c>
      <c r="R1276" s="9">
        <f t="shared" si="79"/>
        <v>82.963254817987149</v>
      </c>
      <c r="S1276" t="str">
        <f>IF(P1276=music, "music")</f>
        <v>music</v>
      </c>
    </row>
    <row r="1277" spans="1:19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3">
        <f t="shared" si="76"/>
        <v>41493.867905092593</v>
      </c>
      <c r="K1277" s="5">
        <v>1372884587</v>
      </c>
      <c r="L1277" s="13">
        <f t="shared" si="77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8">
        <f t="shared" si="78"/>
        <v>162.14066666666668</v>
      </c>
      <c r="R1277" s="9">
        <f t="shared" si="79"/>
        <v>62.522107969151669</v>
      </c>
      <c r="S1277" t="str">
        <f>IF(P1277=music, "music")</f>
        <v>music</v>
      </c>
    </row>
    <row r="1278" spans="1:19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3">
        <f t="shared" si="76"/>
        <v>40057.166666666664</v>
      </c>
      <c r="K1278" s="5">
        <v>1247504047</v>
      </c>
      <c r="L1278" s="13">
        <f t="shared" si="77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8">
        <f t="shared" si="78"/>
        <v>104.42100000000001</v>
      </c>
      <c r="R1278" s="9">
        <f t="shared" si="79"/>
        <v>46.06808823529412</v>
      </c>
      <c r="S1278" t="str">
        <f>IF(P1278=music, "music")</f>
        <v>music</v>
      </c>
    </row>
    <row r="1279" spans="1:19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3">
        <f t="shared" si="76"/>
        <v>41156.561886574076</v>
      </c>
      <c r="K1279" s="5">
        <v>1343741347</v>
      </c>
      <c r="L1279" s="13">
        <f t="shared" si="77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8">
        <f t="shared" si="78"/>
        <v>106.12433333333333</v>
      </c>
      <c r="R1279" s="9">
        <f t="shared" si="79"/>
        <v>38.543946731234868</v>
      </c>
      <c r="S1279" t="str">
        <f>IF(P1279=music, "music")</f>
        <v>music</v>
      </c>
    </row>
    <row r="1280" spans="1:19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3">
        <f t="shared" si="76"/>
        <v>41815.083333333336</v>
      </c>
      <c r="K1280" s="5">
        <v>1401196766</v>
      </c>
      <c r="L1280" s="13">
        <f t="shared" si="77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8">
        <f t="shared" si="78"/>
        <v>154.93846153846152</v>
      </c>
      <c r="R1280" s="9">
        <f t="shared" si="79"/>
        <v>53.005263157894738</v>
      </c>
      <c r="S1280" t="str">
        <f>IF(P1280=music, "music")</f>
        <v>music</v>
      </c>
    </row>
    <row r="1281" spans="1:19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3">
        <f t="shared" si="76"/>
        <v>41722.057523148149</v>
      </c>
      <c r="K1281" s="5">
        <v>1392171770</v>
      </c>
      <c r="L1281" s="13">
        <f t="shared" si="77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8">
        <f t="shared" si="78"/>
        <v>110.77157238734421</v>
      </c>
      <c r="R1281" s="9">
        <f t="shared" si="79"/>
        <v>73.355396825396824</v>
      </c>
      <c r="S1281" t="str">
        <f>IF(P1281=music, "music")</f>
        <v>music</v>
      </c>
    </row>
    <row r="1282" spans="1:19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3">
        <f t="shared" si="76"/>
        <v>40603.757569444446</v>
      </c>
      <c r="K1282" s="5">
        <v>1291227054</v>
      </c>
      <c r="L1282" s="13">
        <f t="shared" si="77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8">
        <f t="shared" si="78"/>
        <v>110.91186666666665</v>
      </c>
      <c r="R1282" s="9">
        <f t="shared" si="79"/>
        <v>127.97523076923076</v>
      </c>
      <c r="S1282" t="str">
        <f>IF(P1282=music, "music")</f>
        <v>music</v>
      </c>
    </row>
    <row r="1283" spans="1:19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3">
        <f t="shared" ref="J1283:J1346" si="80">(((I1283/60)/60)/24)+DATE(1970,1,1)</f>
        <v>41483.743472222224</v>
      </c>
      <c r="K1283" s="5">
        <v>1373305836</v>
      </c>
      <c r="L1283" s="13">
        <f t="shared" ref="L1283:L1346" si="8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8">
        <f t="shared" ref="Q1283:Q1346" si="82">E1283/D1283*100</f>
        <v>110.71428571428572</v>
      </c>
      <c r="R1283" s="9">
        <f t="shared" ref="R1283:R1346" si="83">E1283/N1283</f>
        <v>104.72972972972973</v>
      </c>
      <c r="S1283" t="str">
        <f>IF(P1283=music, "music")</f>
        <v>music</v>
      </c>
    </row>
    <row r="1284" spans="1:19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3">
        <f t="shared" si="80"/>
        <v>41617.207638888889</v>
      </c>
      <c r="K1284" s="5">
        <v>1383909855</v>
      </c>
      <c r="L1284" s="13">
        <f t="shared" si="81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8">
        <f t="shared" si="82"/>
        <v>123.61333333333333</v>
      </c>
      <c r="R1284" s="9">
        <f t="shared" si="83"/>
        <v>67.671532846715323</v>
      </c>
      <c r="S1284" t="str">
        <f>IF(P1284=music, "music")</f>
        <v>music</v>
      </c>
    </row>
    <row r="1285" spans="1:19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3">
        <f t="shared" si="80"/>
        <v>41344.166666666664</v>
      </c>
      <c r="K1285" s="5">
        <v>1360948389</v>
      </c>
      <c r="L1285" s="13">
        <f t="shared" si="81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8">
        <f t="shared" si="82"/>
        <v>211.05</v>
      </c>
      <c r="R1285" s="9">
        <f t="shared" si="83"/>
        <v>95.931818181818187</v>
      </c>
      <c r="S1285" t="str">
        <f>IF(P1285=music, "music")</f>
        <v>music</v>
      </c>
    </row>
    <row r="1286" spans="1:19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3">
        <f t="shared" si="80"/>
        <v>42735.707638888889</v>
      </c>
      <c r="K1286" s="5">
        <v>1481175482</v>
      </c>
      <c r="L1286" s="13">
        <f t="shared" si="8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8">
        <f t="shared" si="82"/>
        <v>101</v>
      </c>
      <c r="R1286" s="9">
        <f t="shared" si="83"/>
        <v>65.161290322580641</v>
      </c>
      <c r="S1286" t="str">
        <f>IF(P1286=Theater, "theater")</f>
        <v>theater</v>
      </c>
    </row>
    <row r="1287" spans="1:19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3">
        <f t="shared" si="80"/>
        <v>42175.583043981482</v>
      </c>
      <c r="K1287" s="5">
        <v>1433512775</v>
      </c>
      <c r="L1287" s="13">
        <f t="shared" si="8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8">
        <f t="shared" si="82"/>
        <v>101.64999999999999</v>
      </c>
      <c r="R1287" s="9">
        <f t="shared" si="83"/>
        <v>32.269841269841272</v>
      </c>
      <c r="S1287" t="str">
        <f>IF(P1287=Theater, "theater")</f>
        <v>theater</v>
      </c>
    </row>
    <row r="1288" spans="1:19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3">
        <f t="shared" si="80"/>
        <v>42052.583333333328</v>
      </c>
      <c r="K1288" s="5">
        <v>1423041227</v>
      </c>
      <c r="L1288" s="13">
        <f t="shared" si="8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8">
        <f t="shared" si="82"/>
        <v>108.33333333333333</v>
      </c>
      <c r="R1288" s="9">
        <f t="shared" si="83"/>
        <v>81.25</v>
      </c>
      <c r="S1288" t="str">
        <f>IF(P1288=Theater, "theater")</f>
        <v>theater</v>
      </c>
    </row>
    <row r="1289" spans="1:19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3">
        <f t="shared" si="80"/>
        <v>42167.621018518519</v>
      </c>
      <c r="K1289" s="5">
        <v>1428936856</v>
      </c>
      <c r="L1289" s="13">
        <f t="shared" si="8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8">
        <f t="shared" si="82"/>
        <v>242</v>
      </c>
      <c r="R1289" s="9">
        <f t="shared" si="83"/>
        <v>24.2</v>
      </c>
      <c r="S1289" t="str">
        <f>IF(P1289=Theater, "theater")</f>
        <v>theater</v>
      </c>
    </row>
    <row r="1290" spans="1:19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3">
        <f t="shared" si="80"/>
        <v>42592.166666666672</v>
      </c>
      <c r="K1290" s="5">
        <v>1468122163</v>
      </c>
      <c r="L1290" s="13">
        <f t="shared" si="8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8">
        <f t="shared" si="82"/>
        <v>100.44999999999999</v>
      </c>
      <c r="R1290" s="9">
        <f t="shared" si="83"/>
        <v>65.868852459016395</v>
      </c>
      <c r="S1290" t="str">
        <f>IF(P1290=Theater, "theater")</f>
        <v>theater</v>
      </c>
    </row>
    <row r="1291" spans="1:19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3">
        <f t="shared" si="80"/>
        <v>42739.134780092587</v>
      </c>
      <c r="K1291" s="5">
        <v>1480907645</v>
      </c>
      <c r="L1291" s="13">
        <f t="shared" si="81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8">
        <f t="shared" si="82"/>
        <v>125.06666666666666</v>
      </c>
      <c r="R1291" s="9">
        <f t="shared" si="83"/>
        <v>36.07692307692308</v>
      </c>
      <c r="S1291" t="str">
        <f>IF(P1291=Theater, "theater")</f>
        <v>theater</v>
      </c>
    </row>
    <row r="1292" spans="1:19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3">
        <f t="shared" si="80"/>
        <v>42117.290972222225</v>
      </c>
      <c r="K1292" s="5">
        <v>1427121931</v>
      </c>
      <c r="L1292" s="13">
        <f t="shared" si="8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8">
        <f t="shared" si="82"/>
        <v>108.57142857142857</v>
      </c>
      <c r="R1292" s="9">
        <f t="shared" si="83"/>
        <v>44.186046511627907</v>
      </c>
      <c r="S1292" t="str">
        <f>IF(P1292=Theater, "theater")</f>
        <v>theater</v>
      </c>
    </row>
    <row r="1293" spans="1:19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3">
        <f t="shared" si="80"/>
        <v>42101.291666666672</v>
      </c>
      <c r="K1293" s="5">
        <v>1425224391</v>
      </c>
      <c r="L1293" s="13">
        <f t="shared" si="8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8">
        <f t="shared" si="82"/>
        <v>145.70000000000002</v>
      </c>
      <c r="R1293" s="9">
        <f t="shared" si="83"/>
        <v>104.07142857142857</v>
      </c>
      <c r="S1293" t="str">
        <f>IF(P1293=Theater, "theater")</f>
        <v>theater</v>
      </c>
    </row>
    <row r="1294" spans="1:19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3">
        <f t="shared" si="80"/>
        <v>42283.957638888889</v>
      </c>
      <c r="K1294" s="5">
        <v>1441822828</v>
      </c>
      <c r="L1294" s="13">
        <f t="shared" si="8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8">
        <f t="shared" si="82"/>
        <v>110.00000000000001</v>
      </c>
      <c r="R1294" s="9">
        <f t="shared" si="83"/>
        <v>35.96153846153846</v>
      </c>
      <c r="S1294" t="str">
        <f>IF(P1294=Theater, "theater")</f>
        <v>theater</v>
      </c>
    </row>
    <row r="1295" spans="1:19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3">
        <f t="shared" si="80"/>
        <v>42322.742719907401</v>
      </c>
      <c r="K1295" s="5">
        <v>1444927771</v>
      </c>
      <c r="L1295" s="13">
        <f t="shared" si="8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8">
        <f t="shared" si="82"/>
        <v>102.23333333333333</v>
      </c>
      <c r="R1295" s="9">
        <f t="shared" si="83"/>
        <v>127.79166666666667</v>
      </c>
      <c r="S1295" t="str">
        <f>IF(P1295=Theater, "theater")</f>
        <v>theater</v>
      </c>
    </row>
    <row r="1296" spans="1:19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3">
        <f t="shared" si="80"/>
        <v>42296.458333333328</v>
      </c>
      <c r="K1296" s="5">
        <v>1443696797</v>
      </c>
      <c r="L1296" s="13">
        <f t="shared" si="8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8">
        <f t="shared" si="82"/>
        <v>122</v>
      </c>
      <c r="R1296" s="9">
        <f t="shared" si="83"/>
        <v>27.727272727272727</v>
      </c>
      <c r="S1296" t="str">
        <f>IF(P1296=Theater, "theater")</f>
        <v>theater</v>
      </c>
    </row>
    <row r="1297" spans="1:19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3">
        <f t="shared" si="80"/>
        <v>42214.708333333328</v>
      </c>
      <c r="K1297" s="5">
        <v>1435585497</v>
      </c>
      <c r="L1297" s="13">
        <f t="shared" si="8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8">
        <f t="shared" si="82"/>
        <v>101.96000000000001</v>
      </c>
      <c r="R1297" s="9">
        <f t="shared" si="83"/>
        <v>39.828125</v>
      </c>
      <c r="S1297" t="str">
        <f>IF(P1297=Theater, "theater")</f>
        <v>theater</v>
      </c>
    </row>
    <row r="1298" spans="1:19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3">
        <f t="shared" si="80"/>
        <v>42443.008946759262</v>
      </c>
      <c r="K1298" s="5">
        <v>1456189973</v>
      </c>
      <c r="L1298" s="13">
        <f t="shared" si="8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8">
        <f t="shared" si="82"/>
        <v>141.1764705882353</v>
      </c>
      <c r="R1298" s="9">
        <f t="shared" si="83"/>
        <v>52.173913043478258</v>
      </c>
      <c r="S1298" t="str">
        <f>IF(P1298=Theater, "theater")</f>
        <v>theater</v>
      </c>
    </row>
    <row r="1299" spans="1:19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3">
        <f t="shared" si="80"/>
        <v>42491.747199074074</v>
      </c>
      <c r="K1299" s="5">
        <v>1459533358</v>
      </c>
      <c r="L1299" s="13">
        <f t="shared" si="8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8">
        <f t="shared" si="82"/>
        <v>109.52500000000001</v>
      </c>
      <c r="R1299" s="9">
        <f t="shared" si="83"/>
        <v>92.037815126050418</v>
      </c>
      <c r="S1299" t="str">
        <f>IF(P1299=Theater, "theater")</f>
        <v>theater</v>
      </c>
    </row>
    <row r="1300" spans="1:19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3">
        <f t="shared" si="80"/>
        <v>42488.680925925932</v>
      </c>
      <c r="K1300" s="5">
        <v>1459268432</v>
      </c>
      <c r="L1300" s="13">
        <f t="shared" si="81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8">
        <f t="shared" si="82"/>
        <v>104.65</v>
      </c>
      <c r="R1300" s="9">
        <f t="shared" si="83"/>
        <v>63.424242424242422</v>
      </c>
      <c r="S1300" t="str">
        <f>IF(P1300=Theater, "theater")</f>
        <v>theater</v>
      </c>
    </row>
    <row r="1301" spans="1:19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3">
        <f t="shared" si="80"/>
        <v>42199.814340277779</v>
      </c>
      <c r="K1301" s="5">
        <v>1434310359</v>
      </c>
      <c r="L1301" s="13">
        <f t="shared" si="8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8">
        <f t="shared" si="82"/>
        <v>124</v>
      </c>
      <c r="R1301" s="9">
        <f t="shared" si="83"/>
        <v>135.625</v>
      </c>
      <c r="S1301" t="str">
        <f>IF(P1301=Theater, "theater")</f>
        <v>theater</v>
      </c>
    </row>
    <row r="1302" spans="1:19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3">
        <f t="shared" si="80"/>
        <v>42522.789583333331</v>
      </c>
      <c r="K1302" s="5">
        <v>1461427938</v>
      </c>
      <c r="L1302" s="13">
        <f t="shared" si="8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8">
        <f t="shared" si="82"/>
        <v>135</v>
      </c>
      <c r="R1302" s="9">
        <f t="shared" si="83"/>
        <v>168.75</v>
      </c>
      <c r="S1302" t="str">
        <f>IF(P1302=Theater, "theater")</f>
        <v>theater</v>
      </c>
    </row>
    <row r="1303" spans="1:19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3">
        <f t="shared" si="80"/>
        <v>42206.125</v>
      </c>
      <c r="K1303" s="5">
        <v>1436551178</v>
      </c>
      <c r="L1303" s="13">
        <f t="shared" si="8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8">
        <f t="shared" si="82"/>
        <v>102.75000000000001</v>
      </c>
      <c r="R1303" s="9">
        <f t="shared" si="83"/>
        <v>70.862068965517238</v>
      </c>
      <c r="S1303" t="str">
        <f>IF(P1303=Theater, "theater")</f>
        <v>theater</v>
      </c>
    </row>
    <row r="1304" spans="1:19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3">
        <f t="shared" si="80"/>
        <v>42705.099664351852</v>
      </c>
      <c r="K1304" s="5">
        <v>1477963411</v>
      </c>
      <c r="L1304" s="13">
        <f t="shared" si="8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8">
        <f t="shared" si="82"/>
        <v>100</v>
      </c>
      <c r="R1304" s="9">
        <f t="shared" si="83"/>
        <v>50</v>
      </c>
      <c r="S1304" t="str">
        <f>IF(P1304=Theater, "theater")</f>
        <v>theater</v>
      </c>
    </row>
    <row r="1305" spans="1:19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3">
        <f t="shared" si="80"/>
        <v>42582.458333333328</v>
      </c>
      <c r="K1305" s="5">
        <v>1468578920</v>
      </c>
      <c r="L1305" s="13">
        <f t="shared" si="8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8">
        <f t="shared" si="82"/>
        <v>130.26085714285716</v>
      </c>
      <c r="R1305" s="9">
        <f t="shared" si="83"/>
        <v>42.214166666666671</v>
      </c>
      <c r="S1305" t="str">
        <f>IF(P1305=Theater, "theater")</f>
        <v>theater</v>
      </c>
    </row>
    <row r="1306" spans="1:19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3">
        <f t="shared" si="80"/>
        <v>42807.152835648143</v>
      </c>
      <c r="K1306" s="5">
        <v>1484196005</v>
      </c>
      <c r="L1306" s="13">
        <f t="shared" si="8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8">
        <f t="shared" si="82"/>
        <v>39.627499999999998</v>
      </c>
      <c r="R1306" s="9">
        <f t="shared" si="83"/>
        <v>152.41346153846155</v>
      </c>
      <c r="S1306" t="str">
        <f>IF(P1306=technology, "technology")</f>
        <v>technology</v>
      </c>
    </row>
    <row r="1307" spans="1:19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3">
        <f t="shared" si="80"/>
        <v>42572.729166666672</v>
      </c>
      <c r="K1307" s="5">
        <v>1466611108</v>
      </c>
      <c r="L1307" s="13">
        <f t="shared" si="8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8">
        <f t="shared" si="82"/>
        <v>25.976666666666663</v>
      </c>
      <c r="R1307" s="9">
        <f t="shared" si="83"/>
        <v>90.616279069767444</v>
      </c>
      <c r="S1307" t="str">
        <f>IF(P1307=technology, "technology")</f>
        <v>technology</v>
      </c>
    </row>
    <row r="1308" spans="1:19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3">
        <f t="shared" si="80"/>
        <v>41977.457569444443</v>
      </c>
      <c r="K1308" s="5">
        <v>1415098734</v>
      </c>
      <c r="L1308" s="13">
        <f t="shared" si="8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8">
        <f t="shared" si="82"/>
        <v>65.24636363636364</v>
      </c>
      <c r="R1308" s="9">
        <f t="shared" si="83"/>
        <v>201.60393258426967</v>
      </c>
      <c r="S1308" t="str">
        <f>IF(P1308=technology, "technology")</f>
        <v>technology</v>
      </c>
    </row>
    <row r="1309" spans="1:19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3">
        <f t="shared" si="80"/>
        <v>42417.503229166665</v>
      </c>
      <c r="K1309" s="5">
        <v>1453118679</v>
      </c>
      <c r="L1309" s="13">
        <f t="shared" si="81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8">
        <f t="shared" si="82"/>
        <v>11.514000000000001</v>
      </c>
      <c r="R1309" s="9">
        <f t="shared" si="83"/>
        <v>127.93333333333334</v>
      </c>
      <c r="S1309" t="str">
        <f>IF(P1309=technology, "technology")</f>
        <v>technology</v>
      </c>
    </row>
    <row r="1310" spans="1:19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3">
        <f t="shared" si="80"/>
        <v>42651.613564814819</v>
      </c>
      <c r="K1310" s="5">
        <v>1472481812</v>
      </c>
      <c r="L1310" s="13">
        <f t="shared" si="8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8">
        <f t="shared" si="82"/>
        <v>11.360000000000001</v>
      </c>
      <c r="R1310" s="9">
        <f t="shared" si="83"/>
        <v>29.894736842105264</v>
      </c>
      <c r="S1310" t="str">
        <f>IF(P1310=technology, "technology")</f>
        <v>technology</v>
      </c>
    </row>
    <row r="1311" spans="1:19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3">
        <f t="shared" si="80"/>
        <v>42292.882731481484</v>
      </c>
      <c r="K1311" s="5">
        <v>1441919468</v>
      </c>
      <c r="L1311" s="13">
        <f t="shared" si="8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8">
        <f t="shared" si="82"/>
        <v>111.99130434782609</v>
      </c>
      <c r="R1311" s="9">
        <f t="shared" si="83"/>
        <v>367.97142857142859</v>
      </c>
      <c r="S1311" t="str">
        <f>IF(P1311=technology, "technology")</f>
        <v>technology</v>
      </c>
    </row>
    <row r="1312" spans="1:19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3">
        <f t="shared" si="80"/>
        <v>42601.667245370365</v>
      </c>
      <c r="K1312" s="5">
        <v>1467734450</v>
      </c>
      <c r="L1312" s="13">
        <f t="shared" si="8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8">
        <f t="shared" si="82"/>
        <v>15.5</v>
      </c>
      <c r="R1312" s="9">
        <f t="shared" si="83"/>
        <v>129.16666666666666</v>
      </c>
      <c r="S1312" t="str">
        <f>IF(P1312=technology, "technology")</f>
        <v>technology</v>
      </c>
    </row>
    <row r="1313" spans="1:19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3">
        <f t="shared" si="80"/>
        <v>42704.843969907408</v>
      </c>
      <c r="K1313" s="5">
        <v>1477509319</v>
      </c>
      <c r="L1313" s="13">
        <f t="shared" si="8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8">
        <f t="shared" si="82"/>
        <v>32.027999999999999</v>
      </c>
      <c r="R1313" s="9">
        <f t="shared" si="83"/>
        <v>800.7</v>
      </c>
      <c r="S1313" t="str">
        <f>IF(P1313=technology, "technology")</f>
        <v>technology</v>
      </c>
    </row>
    <row r="1314" spans="1:19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3">
        <f t="shared" si="80"/>
        <v>42112.702800925923</v>
      </c>
      <c r="K1314" s="5">
        <v>1426783922</v>
      </c>
      <c r="L1314" s="13">
        <f t="shared" si="8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8">
        <f t="shared" si="82"/>
        <v>0.60869565217391308</v>
      </c>
      <c r="R1314" s="9">
        <f t="shared" si="83"/>
        <v>28</v>
      </c>
      <c r="S1314" t="str">
        <f>IF(P1314=technology, "technology")</f>
        <v>technology</v>
      </c>
    </row>
    <row r="1315" spans="1:19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3">
        <f t="shared" si="80"/>
        <v>42432.709652777776</v>
      </c>
      <c r="K1315" s="5">
        <v>1454432514</v>
      </c>
      <c r="L1315" s="13">
        <f t="shared" si="8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8">
        <f t="shared" si="82"/>
        <v>31.114999999999998</v>
      </c>
      <c r="R1315" s="9">
        <f t="shared" si="83"/>
        <v>102.01639344262296</v>
      </c>
      <c r="S1315" t="str">
        <f>IF(P1315=technology, "technology")</f>
        <v>technology</v>
      </c>
    </row>
    <row r="1316" spans="1:19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3">
        <f t="shared" si="80"/>
        <v>42664.669675925921</v>
      </c>
      <c r="K1316" s="5">
        <v>1471881860</v>
      </c>
      <c r="L1316" s="13">
        <f t="shared" si="8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8">
        <f t="shared" si="82"/>
        <v>1.1266666666666667</v>
      </c>
      <c r="R1316" s="9">
        <f t="shared" si="83"/>
        <v>184.36363636363637</v>
      </c>
      <c r="S1316" t="str">
        <f>IF(P1316=technology, "technology")</f>
        <v>technology</v>
      </c>
    </row>
    <row r="1317" spans="1:19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3">
        <f t="shared" si="80"/>
        <v>42314.041666666672</v>
      </c>
      <c r="K1317" s="5">
        <v>1443700648</v>
      </c>
      <c r="L1317" s="13">
        <f t="shared" si="8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8">
        <f t="shared" si="82"/>
        <v>40.404000000000003</v>
      </c>
      <c r="R1317" s="9">
        <f t="shared" si="83"/>
        <v>162.91935483870967</v>
      </c>
      <c r="S1317" t="str">
        <f>IF(P1317=technology, "technology")</f>
        <v>technology</v>
      </c>
    </row>
    <row r="1318" spans="1:19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3">
        <f t="shared" si="80"/>
        <v>42428.961909722217</v>
      </c>
      <c r="K1318" s="5">
        <v>1453676709</v>
      </c>
      <c r="L1318" s="13">
        <f t="shared" si="81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8">
        <f t="shared" si="82"/>
        <v>1.3333333333333333E-3</v>
      </c>
      <c r="R1318" s="9">
        <f t="shared" si="83"/>
        <v>1</v>
      </c>
      <c r="S1318" t="str">
        <f>IF(P1318=technology, "technology")</f>
        <v>technology</v>
      </c>
    </row>
    <row r="1319" spans="1:19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3">
        <f t="shared" si="80"/>
        <v>42572.583333333328</v>
      </c>
      <c r="K1319" s="5">
        <v>1464586746</v>
      </c>
      <c r="L1319" s="13">
        <f t="shared" si="8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8">
        <f t="shared" si="82"/>
        <v>5.7334999999999994</v>
      </c>
      <c r="R1319" s="9">
        <f t="shared" si="83"/>
        <v>603.52631578947364</v>
      </c>
      <c r="S1319" t="str">
        <f>IF(P1319=technology, "technology")</f>
        <v>technology</v>
      </c>
    </row>
    <row r="1320" spans="1:19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3">
        <f t="shared" si="80"/>
        <v>42015.043657407412</v>
      </c>
      <c r="K1320" s="5">
        <v>1418346172</v>
      </c>
      <c r="L1320" s="13">
        <f t="shared" si="8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8">
        <f t="shared" si="82"/>
        <v>15.324999999999999</v>
      </c>
      <c r="R1320" s="9">
        <f t="shared" si="83"/>
        <v>45.407407407407405</v>
      </c>
      <c r="S1320" t="str">
        <f>IF(P1320=technology, "technology")</f>
        <v>technology</v>
      </c>
    </row>
    <row r="1321" spans="1:19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3">
        <f t="shared" si="80"/>
        <v>41831.666666666664</v>
      </c>
      <c r="K1321" s="5">
        <v>1403810965</v>
      </c>
      <c r="L1321" s="13">
        <f t="shared" si="8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8">
        <f t="shared" si="82"/>
        <v>15.103448275862069</v>
      </c>
      <c r="R1321" s="9">
        <f t="shared" si="83"/>
        <v>97.333333333333329</v>
      </c>
      <c r="S1321" t="str">
        <f>IF(P1321=technology, "technology")</f>
        <v>technology</v>
      </c>
    </row>
    <row r="1322" spans="1:19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3">
        <f t="shared" si="80"/>
        <v>42734.958333333328</v>
      </c>
      <c r="K1322" s="5">
        <v>1480610046</v>
      </c>
      <c r="L1322" s="13">
        <f t="shared" si="8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8">
        <f t="shared" si="82"/>
        <v>0.503</v>
      </c>
      <c r="R1322" s="9">
        <f t="shared" si="83"/>
        <v>167.66666666666666</v>
      </c>
      <c r="S1322" t="str">
        <f>IF(P1322=technology, "technology")</f>
        <v>technology</v>
      </c>
    </row>
    <row r="1323" spans="1:19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3">
        <f t="shared" si="80"/>
        <v>42727.74927083333</v>
      </c>
      <c r="K1323" s="5">
        <v>1479923937</v>
      </c>
      <c r="L1323" s="13">
        <f t="shared" si="8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8">
        <f t="shared" si="82"/>
        <v>1.3028138528138529</v>
      </c>
      <c r="R1323" s="9">
        <f t="shared" si="83"/>
        <v>859.85714285714289</v>
      </c>
      <c r="S1323" t="str">
        <f>IF(P1323=technology, "technology")</f>
        <v>technology</v>
      </c>
    </row>
    <row r="1324" spans="1:19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3">
        <f t="shared" si="80"/>
        <v>42145.656539351854</v>
      </c>
      <c r="K1324" s="5">
        <v>1429631125</v>
      </c>
      <c r="L1324" s="13">
        <f t="shared" si="8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8">
        <f t="shared" si="82"/>
        <v>0.30285714285714288</v>
      </c>
      <c r="R1324" s="9">
        <f t="shared" si="83"/>
        <v>26.5</v>
      </c>
      <c r="S1324" t="str">
        <f>IF(P1324=technology, "technology")</f>
        <v>technology</v>
      </c>
    </row>
    <row r="1325" spans="1:19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3">
        <f t="shared" si="80"/>
        <v>42486.288194444445</v>
      </c>
      <c r="K1325" s="5">
        <v>1458665146</v>
      </c>
      <c r="L1325" s="13">
        <f t="shared" si="8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8">
        <f t="shared" si="82"/>
        <v>8.8800000000000008</v>
      </c>
      <c r="R1325" s="9">
        <f t="shared" si="83"/>
        <v>30.272727272727273</v>
      </c>
      <c r="S1325" t="str">
        <f>IF(P1325=technology, "technology")</f>
        <v>technology</v>
      </c>
    </row>
    <row r="1326" spans="1:19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3">
        <f t="shared" si="80"/>
        <v>42656.633703703701</v>
      </c>
      <c r="K1326" s="5">
        <v>1473779552</v>
      </c>
      <c r="L1326" s="13">
        <f t="shared" si="8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8">
        <f t="shared" si="82"/>
        <v>9.84</v>
      </c>
      <c r="R1326" s="9">
        <f t="shared" si="83"/>
        <v>54.666666666666664</v>
      </c>
      <c r="S1326" t="str">
        <f>IF(P1326=technology, "technology")</f>
        <v>technology</v>
      </c>
    </row>
    <row r="1327" spans="1:19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3">
        <f t="shared" si="80"/>
        <v>42734.086053240739</v>
      </c>
      <c r="K1327" s="5">
        <v>1480471435</v>
      </c>
      <c r="L1327" s="13">
        <f t="shared" si="8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8">
        <f t="shared" si="82"/>
        <v>2.4299999999999997</v>
      </c>
      <c r="R1327" s="9">
        <f t="shared" si="83"/>
        <v>60.75</v>
      </c>
      <c r="S1327" t="str">
        <f>IF(P1327=technology, "technology")</f>
        <v>technology</v>
      </c>
    </row>
    <row r="1328" spans="1:19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3">
        <f t="shared" si="80"/>
        <v>42019.791990740734</v>
      </c>
      <c r="K1328" s="5">
        <v>1417460428</v>
      </c>
      <c r="L1328" s="13">
        <f t="shared" si="81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8">
        <f t="shared" si="82"/>
        <v>1.1299999999999999</v>
      </c>
      <c r="R1328" s="9">
        <f t="shared" si="83"/>
        <v>102.72727272727273</v>
      </c>
      <c r="S1328" t="str">
        <f>IF(P1328=technology, "technology")</f>
        <v>technology</v>
      </c>
    </row>
    <row r="1329" spans="1:19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3">
        <f t="shared" si="80"/>
        <v>42153.678645833337</v>
      </c>
      <c r="K1329" s="5">
        <v>1430324235</v>
      </c>
      <c r="L1329" s="13">
        <f t="shared" si="8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8">
        <f t="shared" si="82"/>
        <v>3.5520833333333335</v>
      </c>
      <c r="R1329" s="9">
        <f t="shared" si="83"/>
        <v>41.585365853658537</v>
      </c>
      <c r="S1329" t="str">
        <f>IF(P1329=technology, "technology")</f>
        <v>technology</v>
      </c>
    </row>
    <row r="1330" spans="1:19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3">
        <f t="shared" si="80"/>
        <v>42657.642754629633</v>
      </c>
      <c r="K1330" s="5">
        <v>1472570734</v>
      </c>
      <c r="L1330" s="13">
        <f t="shared" si="8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8">
        <f t="shared" si="82"/>
        <v>2.3306666666666667</v>
      </c>
      <c r="R1330" s="9">
        <f t="shared" si="83"/>
        <v>116.53333333333333</v>
      </c>
      <c r="S1330" t="str">
        <f>IF(P1330=technology, "technology")</f>
        <v>technology</v>
      </c>
    </row>
    <row r="1331" spans="1:19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3">
        <f t="shared" si="80"/>
        <v>41975.263252314813</v>
      </c>
      <c r="K1331" s="5">
        <v>1414041545</v>
      </c>
      <c r="L1331" s="13">
        <f t="shared" si="8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8">
        <f t="shared" si="82"/>
        <v>0.81600000000000006</v>
      </c>
      <c r="R1331" s="9">
        <f t="shared" si="83"/>
        <v>45.333333333333336</v>
      </c>
      <c r="S1331" t="str">
        <f>IF(P1331=technology, "technology")</f>
        <v>technology</v>
      </c>
    </row>
    <row r="1332" spans="1:19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3">
        <f t="shared" si="80"/>
        <v>42553.166666666672</v>
      </c>
      <c r="K1332" s="5">
        <v>1464763109</v>
      </c>
      <c r="L1332" s="13">
        <f t="shared" si="8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8">
        <f t="shared" si="82"/>
        <v>22.494285714285713</v>
      </c>
      <c r="R1332" s="9">
        <f t="shared" si="83"/>
        <v>157.46</v>
      </c>
      <c r="S1332" t="str">
        <f>IF(P1332=technology, "technology")</f>
        <v>technology</v>
      </c>
    </row>
    <row r="1333" spans="1:19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3">
        <f t="shared" si="80"/>
        <v>42599.50409722222</v>
      </c>
      <c r="K1333" s="5">
        <v>1468843554</v>
      </c>
      <c r="L1333" s="13">
        <f t="shared" si="8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8">
        <f t="shared" si="82"/>
        <v>1.3668</v>
      </c>
      <c r="R1333" s="9">
        <f t="shared" si="83"/>
        <v>100.5</v>
      </c>
      <c r="S1333" t="str">
        <f>IF(P1333=technology, "technology")</f>
        <v>technology</v>
      </c>
    </row>
    <row r="1334" spans="1:19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3">
        <f t="shared" si="80"/>
        <v>42762.060277777782</v>
      </c>
      <c r="K1334" s="5">
        <v>1482888408</v>
      </c>
      <c r="L1334" s="13">
        <f t="shared" si="8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8">
        <f t="shared" si="82"/>
        <v>0</v>
      </c>
      <c r="R1334" s="9" t="e">
        <f t="shared" si="83"/>
        <v>#DIV/0!</v>
      </c>
      <c r="S1334" t="str">
        <f>IF(P1334=technology, "technology")</f>
        <v>technology</v>
      </c>
    </row>
    <row r="1335" spans="1:19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3">
        <f t="shared" si="80"/>
        <v>41836.106770833336</v>
      </c>
      <c r="K1335" s="5">
        <v>1402886025</v>
      </c>
      <c r="L1335" s="13">
        <f t="shared" si="8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8">
        <f t="shared" si="82"/>
        <v>0</v>
      </c>
      <c r="R1335" s="9" t="e">
        <f t="shared" si="83"/>
        <v>#DIV/0!</v>
      </c>
      <c r="S1335" t="str">
        <f>IF(P1335=technology, "technology")</f>
        <v>technology</v>
      </c>
    </row>
    <row r="1336" spans="1:19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3">
        <f t="shared" si="80"/>
        <v>42440.774155092593</v>
      </c>
      <c r="K1336" s="5">
        <v>1455129287</v>
      </c>
      <c r="L1336" s="13">
        <f t="shared" si="8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8">
        <f t="shared" si="82"/>
        <v>10.754135338345865</v>
      </c>
      <c r="R1336" s="9">
        <f t="shared" si="83"/>
        <v>51.822463768115945</v>
      </c>
      <c r="S1336" t="str">
        <f>IF(P1336=technology, "technology")</f>
        <v>technology</v>
      </c>
    </row>
    <row r="1337" spans="1:19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3">
        <f t="shared" si="80"/>
        <v>42343.936365740738</v>
      </c>
      <c r="K1337" s="5">
        <v>1446762502</v>
      </c>
      <c r="L1337" s="13">
        <f t="shared" si="8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8">
        <f t="shared" si="82"/>
        <v>19.759999999999998</v>
      </c>
      <c r="R1337" s="9">
        <f t="shared" si="83"/>
        <v>308.75</v>
      </c>
      <c r="S1337" t="str">
        <f>IF(P1337=technology, "technology")</f>
        <v>technology</v>
      </c>
    </row>
    <row r="1338" spans="1:19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3">
        <f t="shared" si="80"/>
        <v>41990.863750000004</v>
      </c>
      <c r="K1338" s="5">
        <v>1415825028</v>
      </c>
      <c r="L1338" s="13">
        <f t="shared" si="8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8">
        <f t="shared" si="82"/>
        <v>84.946999999999989</v>
      </c>
      <c r="R1338" s="9">
        <f t="shared" si="83"/>
        <v>379.22767857142856</v>
      </c>
      <c r="S1338" t="str">
        <f>IF(P1338=technology, "technology")</f>
        <v>technology</v>
      </c>
    </row>
    <row r="1339" spans="1:19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3">
        <f t="shared" si="80"/>
        <v>42797.577303240745</v>
      </c>
      <c r="K1339" s="5">
        <v>1485957079</v>
      </c>
      <c r="L1339" s="13">
        <f t="shared" si="8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8">
        <f t="shared" si="82"/>
        <v>49.381999999999998</v>
      </c>
      <c r="R1339" s="9">
        <f t="shared" si="83"/>
        <v>176.36428571428573</v>
      </c>
      <c r="S1339" t="str">
        <f>IF(P1339=technology, "technology")</f>
        <v>technology</v>
      </c>
    </row>
    <row r="1340" spans="1:19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3">
        <f t="shared" si="80"/>
        <v>42218.803622685184</v>
      </c>
      <c r="K1340" s="5">
        <v>1435951033</v>
      </c>
      <c r="L1340" s="13">
        <f t="shared" si="8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8">
        <f t="shared" si="82"/>
        <v>3.3033333333333332</v>
      </c>
      <c r="R1340" s="9">
        <f t="shared" si="83"/>
        <v>66.066666666666663</v>
      </c>
      <c r="S1340" t="str">
        <f>IF(P1340=technology, "technology")</f>
        <v>technology</v>
      </c>
    </row>
    <row r="1341" spans="1:19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3">
        <f t="shared" si="80"/>
        <v>41981.688831018517</v>
      </c>
      <c r="K1341" s="5">
        <v>1414164715</v>
      </c>
      <c r="L1341" s="13">
        <f t="shared" si="8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8">
        <f t="shared" si="82"/>
        <v>6.6339999999999995</v>
      </c>
      <c r="R1341" s="9">
        <f t="shared" si="83"/>
        <v>89.648648648648646</v>
      </c>
      <c r="S1341" t="str">
        <f>IF(P1341=technology, "technology")</f>
        <v>technology</v>
      </c>
    </row>
    <row r="1342" spans="1:19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3">
        <f t="shared" si="80"/>
        <v>41866.595520833333</v>
      </c>
      <c r="K1342" s="5">
        <v>1405520253</v>
      </c>
      <c r="L1342" s="13">
        <f t="shared" si="8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8">
        <f t="shared" si="82"/>
        <v>0</v>
      </c>
      <c r="R1342" s="9" t="e">
        <f t="shared" si="83"/>
        <v>#DIV/0!</v>
      </c>
      <c r="S1342" t="str">
        <f>IF(P1342=technology, "technology")</f>
        <v>technology</v>
      </c>
    </row>
    <row r="1343" spans="1:19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3">
        <f t="shared" si="80"/>
        <v>42644.624039351853</v>
      </c>
      <c r="K1343" s="5">
        <v>1472569117</v>
      </c>
      <c r="L1343" s="13">
        <f t="shared" si="8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8">
        <f t="shared" si="82"/>
        <v>70.36</v>
      </c>
      <c r="R1343" s="9">
        <f t="shared" si="83"/>
        <v>382.39130434782606</v>
      </c>
      <c r="S1343" t="str">
        <f>IF(P1343=technology, "technology")</f>
        <v>technology</v>
      </c>
    </row>
    <row r="1344" spans="1:19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3">
        <f t="shared" si="80"/>
        <v>42202.816423611104</v>
      </c>
      <c r="K1344" s="5">
        <v>1434569739</v>
      </c>
      <c r="L1344" s="13">
        <f t="shared" si="81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8">
        <f t="shared" si="82"/>
        <v>0.2</v>
      </c>
      <c r="R1344" s="9">
        <f t="shared" si="83"/>
        <v>100</v>
      </c>
      <c r="S1344" t="str">
        <f>IF(P1344=technology, "technology")</f>
        <v>technology</v>
      </c>
    </row>
    <row r="1345" spans="1:19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3">
        <f t="shared" si="80"/>
        <v>42601.165972222225</v>
      </c>
      <c r="K1345" s="5">
        <v>1466512683</v>
      </c>
      <c r="L1345" s="13">
        <f t="shared" si="8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8">
        <f t="shared" si="82"/>
        <v>102.298</v>
      </c>
      <c r="R1345" s="9">
        <f t="shared" si="83"/>
        <v>158.35603715170279</v>
      </c>
      <c r="S1345" t="str">
        <f>IF(P1345=technology, "technology")</f>
        <v>technology</v>
      </c>
    </row>
    <row r="1346" spans="1:19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3">
        <f t="shared" si="80"/>
        <v>42551.789803240739</v>
      </c>
      <c r="K1346" s="5">
        <v>1464807439</v>
      </c>
      <c r="L1346" s="13">
        <f t="shared" si="81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8">
        <f t="shared" si="82"/>
        <v>377.73333333333335</v>
      </c>
      <c r="R1346" s="9">
        <f t="shared" si="83"/>
        <v>40.762589928057551</v>
      </c>
      <c r="S1346" t="str">
        <f>IF(P1346=publishing, "publishing")</f>
        <v>publishing</v>
      </c>
    </row>
    <row r="1347" spans="1:19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3">
        <f t="shared" ref="J1347:J1410" si="84">(((I1347/60)/60)/24)+DATE(1970,1,1)</f>
        <v>41834.814340277779</v>
      </c>
      <c r="K1347" s="5">
        <v>1402342359</v>
      </c>
      <c r="L1347" s="13">
        <f t="shared" ref="L1347:L1410" si="85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8">
        <f t="shared" ref="Q1347:Q1410" si="86">E1347/D1347*100</f>
        <v>125</v>
      </c>
      <c r="R1347" s="9">
        <f t="shared" ref="R1347:R1410" si="87">E1347/N1347</f>
        <v>53.571428571428569</v>
      </c>
      <c r="S1347" t="str">
        <f>IF(P1347=publishing, "publishing")</f>
        <v>publishing</v>
      </c>
    </row>
    <row r="1348" spans="1:19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3">
        <f t="shared" si="84"/>
        <v>41452.075821759259</v>
      </c>
      <c r="K1348" s="5">
        <v>1369705751</v>
      </c>
      <c r="L1348" s="13">
        <f t="shared" si="85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8">
        <f t="shared" si="86"/>
        <v>147.32653061224491</v>
      </c>
      <c r="R1348" s="9">
        <f t="shared" si="87"/>
        <v>48.449664429530202</v>
      </c>
      <c r="S1348" t="str">
        <f>IF(P1348=publishing, "publishing")</f>
        <v>publishing</v>
      </c>
    </row>
    <row r="1349" spans="1:19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3">
        <f t="shared" si="84"/>
        <v>42070.638020833328</v>
      </c>
      <c r="K1349" s="5">
        <v>1423149525</v>
      </c>
      <c r="L1349" s="13">
        <f t="shared" si="85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8">
        <f t="shared" si="86"/>
        <v>102.2</v>
      </c>
      <c r="R1349" s="9">
        <f t="shared" si="87"/>
        <v>82.41935483870968</v>
      </c>
      <c r="S1349" t="str">
        <f>IF(P1349=publishing, "publishing")</f>
        <v>publishing</v>
      </c>
    </row>
    <row r="1350" spans="1:19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3">
        <f t="shared" si="84"/>
        <v>41991.506168981476</v>
      </c>
      <c r="K1350" s="5">
        <v>1416485333</v>
      </c>
      <c r="L1350" s="13">
        <f t="shared" si="85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8">
        <f t="shared" si="86"/>
        <v>101.8723404255319</v>
      </c>
      <c r="R1350" s="9">
        <f t="shared" si="87"/>
        <v>230.19230769230768</v>
      </c>
      <c r="S1350" t="str">
        <f>IF(P1350=publishing, "publishing")</f>
        <v>publishing</v>
      </c>
    </row>
    <row r="1351" spans="1:19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3">
        <f t="shared" si="84"/>
        <v>42354.290972222225</v>
      </c>
      <c r="K1351" s="5">
        <v>1447055935</v>
      </c>
      <c r="L1351" s="13">
        <f t="shared" si="85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8">
        <f t="shared" si="86"/>
        <v>204.2</v>
      </c>
      <c r="R1351" s="9">
        <f t="shared" si="87"/>
        <v>59.360465116279073</v>
      </c>
      <c r="S1351" t="str">
        <f>IF(P1351=publishing, "publishing")</f>
        <v>publishing</v>
      </c>
    </row>
    <row r="1352" spans="1:19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3">
        <f t="shared" si="84"/>
        <v>42364.013124999998</v>
      </c>
      <c r="K1352" s="5">
        <v>1448497134</v>
      </c>
      <c r="L1352" s="13">
        <f t="shared" si="85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8">
        <f t="shared" si="86"/>
        <v>104.05</v>
      </c>
      <c r="R1352" s="9">
        <f t="shared" si="87"/>
        <v>66.698717948717942</v>
      </c>
      <c r="S1352" t="str">
        <f>IF(P1352=publishing, "publishing")</f>
        <v>publishing</v>
      </c>
    </row>
    <row r="1353" spans="1:19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3">
        <f t="shared" si="84"/>
        <v>42412.74009259259</v>
      </c>
      <c r="K1353" s="5">
        <v>1452707144</v>
      </c>
      <c r="L1353" s="13">
        <f t="shared" si="85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8">
        <f t="shared" si="86"/>
        <v>101.265</v>
      </c>
      <c r="R1353" s="9">
        <f t="shared" si="87"/>
        <v>168.77500000000001</v>
      </c>
      <c r="S1353" t="str">
        <f>IF(P1353=publishing, "publishing")</f>
        <v>publishing</v>
      </c>
    </row>
    <row r="1354" spans="1:19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3">
        <f t="shared" si="84"/>
        <v>42252.165972222225</v>
      </c>
      <c r="K1354" s="5">
        <v>1436968366</v>
      </c>
      <c r="L1354" s="13">
        <f t="shared" si="85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8">
        <f t="shared" si="86"/>
        <v>136.13999999999999</v>
      </c>
      <c r="R1354" s="9">
        <f t="shared" si="87"/>
        <v>59.973568281938327</v>
      </c>
      <c r="S1354" t="str">
        <f>IF(P1354=publishing, "publishing")</f>
        <v>publishing</v>
      </c>
    </row>
    <row r="1355" spans="1:19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3">
        <f t="shared" si="84"/>
        <v>41344</v>
      </c>
      <c r="K1355" s="5">
        <v>1359946188</v>
      </c>
      <c r="L1355" s="13">
        <f t="shared" si="85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8">
        <f t="shared" si="86"/>
        <v>133.6</v>
      </c>
      <c r="R1355" s="9">
        <f t="shared" si="87"/>
        <v>31.80952380952381</v>
      </c>
      <c r="S1355" t="str">
        <f>IF(P1355=publishing, "publishing")</f>
        <v>publishing</v>
      </c>
    </row>
    <row r="1356" spans="1:19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3">
        <f t="shared" si="84"/>
        <v>42532.807627314818</v>
      </c>
      <c r="K1356" s="5">
        <v>1463080979</v>
      </c>
      <c r="L1356" s="13">
        <f t="shared" si="85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8">
        <f t="shared" si="86"/>
        <v>130.25</v>
      </c>
      <c r="R1356" s="9">
        <f t="shared" si="87"/>
        <v>24.421875</v>
      </c>
      <c r="S1356" t="str">
        <f>IF(P1356=publishing, "publishing")</f>
        <v>publishing</v>
      </c>
    </row>
    <row r="1357" spans="1:19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3">
        <f t="shared" si="84"/>
        <v>41243.416666666664</v>
      </c>
      <c r="K1357" s="5">
        <v>1351663605</v>
      </c>
      <c r="L1357" s="13">
        <f t="shared" si="85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8">
        <f t="shared" si="86"/>
        <v>122.67999999999999</v>
      </c>
      <c r="R1357" s="9">
        <f t="shared" si="87"/>
        <v>25.347107438016529</v>
      </c>
      <c r="S1357" t="str">
        <f>IF(P1357=publishing, "publishing")</f>
        <v>publishing</v>
      </c>
    </row>
    <row r="1358" spans="1:19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3">
        <f t="shared" si="84"/>
        <v>41460.038888888892</v>
      </c>
      <c r="K1358" s="5">
        <v>1370393760</v>
      </c>
      <c r="L1358" s="13">
        <f t="shared" si="85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8">
        <f t="shared" si="86"/>
        <v>182.81058823529412</v>
      </c>
      <c r="R1358" s="9">
        <f t="shared" si="87"/>
        <v>71.443218390804603</v>
      </c>
      <c r="S1358" t="str">
        <f>IF(P1358=publishing, "publishing")</f>
        <v>publishing</v>
      </c>
    </row>
    <row r="1359" spans="1:19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3">
        <f t="shared" si="84"/>
        <v>41334.249305555553</v>
      </c>
      <c r="K1359" s="5">
        <v>1359587137</v>
      </c>
      <c r="L1359" s="13">
        <f t="shared" si="85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8">
        <f t="shared" si="86"/>
        <v>125.29999999999998</v>
      </c>
      <c r="R1359" s="9">
        <f t="shared" si="87"/>
        <v>38.553846153846152</v>
      </c>
      <c r="S1359" t="str">
        <f>IF(P1359=publishing, "publishing")</f>
        <v>publishing</v>
      </c>
    </row>
    <row r="1360" spans="1:19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3">
        <f t="shared" si="84"/>
        <v>40719.570868055554</v>
      </c>
      <c r="K1360" s="5">
        <v>1306417323</v>
      </c>
      <c r="L1360" s="13">
        <f t="shared" si="85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8">
        <f t="shared" si="86"/>
        <v>111.66666666666667</v>
      </c>
      <c r="R1360" s="9">
        <f t="shared" si="87"/>
        <v>68.367346938775512</v>
      </c>
      <c r="S1360" t="str">
        <f>IF(P1360=publishing, "publishing")</f>
        <v>publishing</v>
      </c>
    </row>
    <row r="1361" spans="1:19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3">
        <f t="shared" si="84"/>
        <v>40730.814699074072</v>
      </c>
      <c r="K1361" s="5">
        <v>1304623990</v>
      </c>
      <c r="L1361" s="13">
        <f t="shared" si="85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8">
        <f t="shared" si="86"/>
        <v>115.75757575757575</v>
      </c>
      <c r="R1361" s="9">
        <f t="shared" si="87"/>
        <v>40.210526315789473</v>
      </c>
      <c r="S1361" t="str">
        <f>IF(P1361=publishing, "publishing")</f>
        <v>publishing</v>
      </c>
    </row>
    <row r="1362" spans="1:19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3">
        <f t="shared" si="84"/>
        <v>41123.900694444441</v>
      </c>
      <c r="K1362" s="5">
        <v>1341524220</v>
      </c>
      <c r="L1362" s="13">
        <f t="shared" si="85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8">
        <f t="shared" si="86"/>
        <v>173.2</v>
      </c>
      <c r="R1362" s="9">
        <f t="shared" si="87"/>
        <v>32.074074074074076</v>
      </c>
      <c r="S1362" t="str">
        <f>IF(P1362=publishing, "publishing")</f>
        <v>publishing</v>
      </c>
    </row>
    <row r="1363" spans="1:19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3">
        <f t="shared" si="84"/>
        <v>41811.717268518521</v>
      </c>
      <c r="K1363" s="5">
        <v>1400778772</v>
      </c>
      <c r="L1363" s="13">
        <f t="shared" si="85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8">
        <f t="shared" si="86"/>
        <v>125.98333333333333</v>
      </c>
      <c r="R1363" s="9">
        <f t="shared" si="87"/>
        <v>28.632575757575758</v>
      </c>
      <c r="S1363" t="str">
        <f>IF(P1363=publishing, "publishing")</f>
        <v>publishing</v>
      </c>
    </row>
    <row r="1364" spans="1:19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3">
        <f t="shared" si="84"/>
        <v>41524.934386574074</v>
      </c>
      <c r="K1364" s="5">
        <v>1373408731</v>
      </c>
      <c r="L1364" s="13">
        <f t="shared" si="85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8">
        <f t="shared" si="86"/>
        <v>109.1</v>
      </c>
      <c r="R1364" s="9">
        <f t="shared" si="87"/>
        <v>43.64</v>
      </c>
      <c r="S1364" t="str">
        <f>IF(P1364=publishing, "publishing")</f>
        <v>publishing</v>
      </c>
    </row>
    <row r="1365" spans="1:19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3">
        <f t="shared" si="84"/>
        <v>42415.332638888889</v>
      </c>
      <c r="K1365" s="5">
        <v>1453925727</v>
      </c>
      <c r="L1365" s="13">
        <f t="shared" si="85"/>
        <v>42396.8440625</v>
      </c>
      <c r="M1365" t="b">
        <v>0</v>
      </c>
      <c r="N1365">
        <v>5</v>
      </c>
      <c r="O1365" t="b">
        <v>1</v>
      </c>
      <c r="P1365" t="s">
        <v>8274</v>
      </c>
      <c r="Q1365" s="8">
        <f t="shared" si="86"/>
        <v>100</v>
      </c>
      <c r="R1365" s="9">
        <f t="shared" si="87"/>
        <v>40</v>
      </c>
      <c r="S1365" t="str">
        <f>IF(P1365=publishing, "publishing")</f>
        <v>publishing</v>
      </c>
    </row>
    <row r="1366" spans="1:19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3">
        <f t="shared" si="84"/>
        <v>42011.6956712963</v>
      </c>
      <c r="K1366" s="5">
        <v>1415464906</v>
      </c>
      <c r="L1366" s="13">
        <f t="shared" si="85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8">
        <f t="shared" si="86"/>
        <v>118.64285714285714</v>
      </c>
      <c r="R1366" s="9">
        <f t="shared" si="87"/>
        <v>346.04166666666669</v>
      </c>
      <c r="S1366" t="str">
        <f>IF(P1366=music, "music")</f>
        <v>music</v>
      </c>
    </row>
    <row r="1367" spans="1:19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3">
        <f t="shared" si="84"/>
        <v>42079.691574074073</v>
      </c>
      <c r="K1367" s="5">
        <v>1423935352</v>
      </c>
      <c r="L1367" s="13">
        <f t="shared" si="85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8">
        <f t="shared" si="86"/>
        <v>100.26666666666667</v>
      </c>
      <c r="R1367" s="9">
        <f t="shared" si="87"/>
        <v>81.739130434782609</v>
      </c>
      <c r="S1367" t="str">
        <f>IF(P1367=music, "music")</f>
        <v>music</v>
      </c>
    </row>
    <row r="1368" spans="1:19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3">
        <f t="shared" si="84"/>
        <v>41970.037766203706</v>
      </c>
      <c r="K1368" s="5">
        <v>1413158063</v>
      </c>
      <c r="L1368" s="13">
        <f t="shared" si="85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8">
        <f t="shared" si="86"/>
        <v>126.48920000000001</v>
      </c>
      <c r="R1368" s="9">
        <f t="shared" si="87"/>
        <v>64.535306122448986</v>
      </c>
      <c r="S1368" t="str">
        <f>IF(P1368=music, "music")</f>
        <v>music</v>
      </c>
    </row>
    <row r="1369" spans="1:19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3">
        <f t="shared" si="84"/>
        <v>42322.044560185182</v>
      </c>
      <c r="K1369" s="5">
        <v>1444867450</v>
      </c>
      <c r="L1369" s="13">
        <f t="shared" si="85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8">
        <f t="shared" si="86"/>
        <v>114.26</v>
      </c>
      <c r="R1369" s="9">
        <f t="shared" si="87"/>
        <v>63.477777777777774</v>
      </c>
      <c r="S1369" t="str">
        <f>IF(P1369=music, "music")</f>
        <v>music</v>
      </c>
    </row>
    <row r="1370" spans="1:19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3">
        <f t="shared" si="84"/>
        <v>42170.190902777773</v>
      </c>
      <c r="K1370" s="5">
        <v>1432269294</v>
      </c>
      <c r="L1370" s="13">
        <f t="shared" si="85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8">
        <f t="shared" si="86"/>
        <v>110.7</v>
      </c>
      <c r="R1370" s="9">
        <f t="shared" si="87"/>
        <v>63.620689655172413</v>
      </c>
      <c r="S1370" t="str">
        <f>IF(P1370=music, "music")</f>
        <v>music</v>
      </c>
    </row>
    <row r="1371" spans="1:19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3">
        <f t="shared" si="84"/>
        <v>41740.594282407408</v>
      </c>
      <c r="K1371" s="5">
        <v>1394633746</v>
      </c>
      <c r="L1371" s="13">
        <f t="shared" si="85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8">
        <f t="shared" si="86"/>
        <v>105.34805315203954</v>
      </c>
      <c r="R1371" s="9">
        <f t="shared" si="87"/>
        <v>83.967068965517228</v>
      </c>
      <c r="S1371" t="str">
        <f>IF(P1371=music, "music")</f>
        <v>music</v>
      </c>
    </row>
    <row r="1372" spans="1:19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3">
        <f t="shared" si="84"/>
        <v>41563.00335648148</v>
      </c>
      <c r="K1372" s="5">
        <v>1380585890</v>
      </c>
      <c r="L1372" s="13">
        <f t="shared" si="85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8">
        <f t="shared" si="86"/>
        <v>103.66666666666666</v>
      </c>
      <c r="R1372" s="9">
        <f t="shared" si="87"/>
        <v>77.75</v>
      </c>
      <c r="S1372" t="str">
        <f>IF(P1372=music, "music")</f>
        <v>music</v>
      </c>
    </row>
    <row r="1373" spans="1:19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3">
        <f t="shared" si="84"/>
        <v>42131.758587962962</v>
      </c>
      <c r="K1373" s="5">
        <v>1428430342</v>
      </c>
      <c r="L1373" s="13">
        <f t="shared" si="85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8">
        <f t="shared" si="86"/>
        <v>107.08672667523933</v>
      </c>
      <c r="R1373" s="9">
        <f t="shared" si="87"/>
        <v>107.07142857142857</v>
      </c>
      <c r="S1373" t="str">
        <f>IF(P1373=music, "music")</f>
        <v>music</v>
      </c>
    </row>
    <row r="1374" spans="1:19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3">
        <f t="shared" si="84"/>
        <v>41102.739953703705</v>
      </c>
      <c r="K1374" s="5">
        <v>1339523132</v>
      </c>
      <c r="L1374" s="13">
        <f t="shared" si="85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8">
        <f t="shared" si="86"/>
        <v>124</v>
      </c>
      <c r="R1374" s="9">
        <f t="shared" si="87"/>
        <v>38.75</v>
      </c>
      <c r="S1374" t="str">
        <f>IF(P1374=music, "music")</f>
        <v>music</v>
      </c>
    </row>
    <row r="1375" spans="1:19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3">
        <f t="shared" si="84"/>
        <v>42734.95177083333</v>
      </c>
      <c r="K1375" s="5">
        <v>1480546233</v>
      </c>
      <c r="L1375" s="13">
        <f t="shared" si="85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8">
        <f t="shared" si="86"/>
        <v>105.01</v>
      </c>
      <c r="R1375" s="9">
        <f t="shared" si="87"/>
        <v>201.94230769230768</v>
      </c>
      <c r="S1375" t="str">
        <f>IF(P1375=music, "music")</f>
        <v>music</v>
      </c>
    </row>
    <row r="1376" spans="1:19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3">
        <f t="shared" si="84"/>
        <v>42454.12023148148</v>
      </c>
      <c r="K1376" s="5">
        <v>1456285988</v>
      </c>
      <c r="L1376" s="13">
        <f t="shared" si="85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8">
        <f t="shared" si="86"/>
        <v>189.46666666666667</v>
      </c>
      <c r="R1376" s="9">
        <f t="shared" si="87"/>
        <v>43.060606060606062</v>
      </c>
      <c r="S1376" t="str">
        <f>IF(P1376=music, "music")</f>
        <v>music</v>
      </c>
    </row>
    <row r="1377" spans="1:19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3">
        <f t="shared" si="84"/>
        <v>42750.066192129627</v>
      </c>
      <c r="K1377" s="5">
        <v>1481852119</v>
      </c>
      <c r="L1377" s="13">
        <f t="shared" si="85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8">
        <f t="shared" si="86"/>
        <v>171.32499999999999</v>
      </c>
      <c r="R1377" s="9">
        <f t="shared" si="87"/>
        <v>62.871559633027523</v>
      </c>
      <c r="S1377" t="str">
        <f>IF(P1377=music, "music")</f>
        <v>music</v>
      </c>
    </row>
    <row r="1378" spans="1:19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3">
        <f t="shared" si="84"/>
        <v>42707.710717592592</v>
      </c>
      <c r="K1378" s="5">
        <v>1478189006</v>
      </c>
      <c r="L1378" s="13">
        <f t="shared" si="85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8">
        <f t="shared" si="86"/>
        <v>252.48648648648651</v>
      </c>
      <c r="R1378" s="9">
        <f t="shared" si="87"/>
        <v>55.607142857142854</v>
      </c>
      <c r="S1378" t="str">
        <f>IF(P1378=music, "music")</f>
        <v>music</v>
      </c>
    </row>
    <row r="1379" spans="1:19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3">
        <f t="shared" si="84"/>
        <v>42769.174305555556</v>
      </c>
      <c r="K1379" s="5">
        <v>1484198170</v>
      </c>
      <c r="L1379" s="13">
        <f t="shared" si="85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8">
        <f t="shared" si="86"/>
        <v>116.15384615384616</v>
      </c>
      <c r="R1379" s="9">
        <f t="shared" si="87"/>
        <v>48.70967741935484</v>
      </c>
      <c r="S1379" t="str">
        <f>IF(P1379=music, "music")</f>
        <v>music</v>
      </c>
    </row>
    <row r="1380" spans="1:19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3">
        <f t="shared" si="84"/>
        <v>42583.759374999994</v>
      </c>
      <c r="K1380" s="5">
        <v>1468779210</v>
      </c>
      <c r="L1380" s="13">
        <f t="shared" si="85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8">
        <f t="shared" si="86"/>
        <v>203.35000000000002</v>
      </c>
      <c r="R1380" s="9">
        <f t="shared" si="87"/>
        <v>30.578947368421051</v>
      </c>
      <c r="S1380" t="str">
        <f>IF(P1380=music, "music")</f>
        <v>music</v>
      </c>
    </row>
    <row r="1381" spans="1:19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3">
        <f t="shared" si="84"/>
        <v>42160.491620370376</v>
      </c>
      <c r="K1381" s="5">
        <v>1430912876</v>
      </c>
      <c r="L1381" s="13">
        <f t="shared" si="85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8">
        <f t="shared" si="86"/>
        <v>111.60000000000001</v>
      </c>
      <c r="R1381" s="9">
        <f t="shared" si="87"/>
        <v>73.907284768211923</v>
      </c>
      <c r="S1381" t="str">
        <f>IF(P1381=music, "music")</f>
        <v>music</v>
      </c>
    </row>
    <row r="1382" spans="1:19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3">
        <f t="shared" si="84"/>
        <v>42164.083333333328</v>
      </c>
      <c r="K1382" s="5">
        <v>1431886706</v>
      </c>
      <c r="L1382" s="13">
        <f t="shared" si="85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8">
        <f t="shared" si="86"/>
        <v>424</v>
      </c>
      <c r="R1382" s="9">
        <f t="shared" si="87"/>
        <v>21.2</v>
      </c>
      <c r="S1382" t="str">
        <f>IF(P1382=music, "music")</f>
        <v>music</v>
      </c>
    </row>
    <row r="1383" spans="1:19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3">
        <f t="shared" si="84"/>
        <v>42733.214409722219</v>
      </c>
      <c r="K1383" s="5">
        <v>1480396125</v>
      </c>
      <c r="L1383" s="13">
        <f t="shared" si="85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8">
        <f t="shared" si="86"/>
        <v>107.1</v>
      </c>
      <c r="R1383" s="9">
        <f t="shared" si="87"/>
        <v>73.356164383561648</v>
      </c>
      <c r="S1383" t="str">
        <f>IF(P1383=music, "music")</f>
        <v>music</v>
      </c>
    </row>
    <row r="1384" spans="1:19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3">
        <f t="shared" si="84"/>
        <v>41400.800185185188</v>
      </c>
      <c r="K1384" s="5">
        <v>1365275536</v>
      </c>
      <c r="L1384" s="13">
        <f t="shared" si="85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8">
        <f t="shared" si="86"/>
        <v>104.3625</v>
      </c>
      <c r="R1384" s="9">
        <f t="shared" si="87"/>
        <v>56.412162162162161</v>
      </c>
      <c r="S1384" t="str">
        <f>IF(P1384=music, "music")</f>
        <v>music</v>
      </c>
    </row>
    <row r="1385" spans="1:19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3">
        <f t="shared" si="84"/>
        <v>42727.074976851851</v>
      </c>
      <c r="K1385" s="5">
        <v>1480729678</v>
      </c>
      <c r="L1385" s="13">
        <f t="shared" si="85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8">
        <f t="shared" si="86"/>
        <v>212.40909090909091</v>
      </c>
      <c r="R1385" s="9">
        <f t="shared" si="87"/>
        <v>50.247311827956992</v>
      </c>
      <c r="S1385" t="str">
        <f>IF(P1385=music, "music")</f>
        <v>music</v>
      </c>
    </row>
    <row r="1386" spans="1:19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3">
        <f t="shared" si="84"/>
        <v>42190.735208333332</v>
      </c>
      <c r="K1386" s="5">
        <v>1433525922</v>
      </c>
      <c r="L1386" s="13">
        <f t="shared" si="85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8">
        <f t="shared" si="86"/>
        <v>124.08571428571429</v>
      </c>
      <c r="R1386" s="9">
        <f t="shared" si="87"/>
        <v>68.936507936507937</v>
      </c>
      <c r="S1386" t="str">
        <f>IF(P1386=music, "music")</f>
        <v>music</v>
      </c>
    </row>
    <row r="1387" spans="1:19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3">
        <f t="shared" si="84"/>
        <v>42489.507638888885</v>
      </c>
      <c r="K1387" s="5">
        <v>1457109121</v>
      </c>
      <c r="L1387" s="13">
        <f t="shared" si="85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8">
        <f t="shared" si="86"/>
        <v>110.406125</v>
      </c>
      <c r="R1387" s="9">
        <f t="shared" si="87"/>
        <v>65.914104477611943</v>
      </c>
      <c r="S1387" t="str">
        <f>IF(P1387=music, "music")</f>
        <v>music</v>
      </c>
    </row>
    <row r="1388" spans="1:19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3">
        <f t="shared" si="84"/>
        <v>42214.646863425922</v>
      </c>
      <c r="K1388" s="5">
        <v>1435591889</v>
      </c>
      <c r="L1388" s="13">
        <f t="shared" si="85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8">
        <f t="shared" si="86"/>
        <v>218.75</v>
      </c>
      <c r="R1388" s="9">
        <f t="shared" si="87"/>
        <v>62.5</v>
      </c>
      <c r="S1388" t="str">
        <f>IF(P1388=music, "music")</f>
        <v>music</v>
      </c>
    </row>
    <row r="1389" spans="1:19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3">
        <f t="shared" si="84"/>
        <v>42158.1875</v>
      </c>
      <c r="K1389" s="5">
        <v>1430604395</v>
      </c>
      <c r="L1389" s="13">
        <f t="shared" si="85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8">
        <f t="shared" si="86"/>
        <v>136.625</v>
      </c>
      <c r="R1389" s="9">
        <f t="shared" si="87"/>
        <v>70.064102564102569</v>
      </c>
      <c r="S1389" t="str">
        <f>IF(P1389=music, "music")</f>
        <v>music</v>
      </c>
    </row>
    <row r="1390" spans="1:19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3">
        <f t="shared" si="84"/>
        <v>42660.676388888889</v>
      </c>
      <c r="K1390" s="5">
        <v>1474469117</v>
      </c>
      <c r="L1390" s="13">
        <f t="shared" si="85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8">
        <f t="shared" si="86"/>
        <v>134.8074</v>
      </c>
      <c r="R1390" s="9">
        <f t="shared" si="87"/>
        <v>60.181874999999998</v>
      </c>
      <c r="S1390" t="str">
        <f>IF(P1390=music, "music")</f>
        <v>music</v>
      </c>
    </row>
    <row r="1391" spans="1:19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3">
        <f t="shared" si="84"/>
        <v>42595.480983796297</v>
      </c>
      <c r="K1391" s="5">
        <v>1468495957</v>
      </c>
      <c r="L1391" s="13">
        <f t="shared" si="85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8">
        <f t="shared" si="86"/>
        <v>145.4</v>
      </c>
      <c r="R1391" s="9">
        <f t="shared" si="87"/>
        <v>21.382352941176471</v>
      </c>
      <c r="S1391" t="str">
        <f>IF(P1391=music, "music")</f>
        <v>music</v>
      </c>
    </row>
    <row r="1392" spans="1:19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3">
        <f t="shared" si="84"/>
        <v>42121.716666666667</v>
      </c>
      <c r="K1392" s="5">
        <v>1427224606</v>
      </c>
      <c r="L1392" s="13">
        <f t="shared" si="85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8">
        <f t="shared" si="86"/>
        <v>109.10714285714285</v>
      </c>
      <c r="R1392" s="9">
        <f t="shared" si="87"/>
        <v>160.78947368421052</v>
      </c>
      <c r="S1392" t="str">
        <f>IF(P1392=music, "music")</f>
        <v>music</v>
      </c>
    </row>
    <row r="1393" spans="1:19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3">
        <f t="shared" si="84"/>
        <v>42238.207638888889</v>
      </c>
      <c r="K1393" s="5">
        <v>1436369818</v>
      </c>
      <c r="L1393" s="13">
        <f t="shared" si="85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8">
        <f t="shared" si="86"/>
        <v>110.2</v>
      </c>
      <c r="R1393" s="9">
        <f t="shared" si="87"/>
        <v>42.384615384615387</v>
      </c>
      <c r="S1393" t="str">
        <f>IF(P1393=music, "music")</f>
        <v>music</v>
      </c>
    </row>
    <row r="1394" spans="1:19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3">
        <f t="shared" si="84"/>
        <v>42432.154930555553</v>
      </c>
      <c r="K1394" s="5">
        <v>1454298186</v>
      </c>
      <c r="L1394" s="13">
        <f t="shared" si="85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8">
        <f t="shared" si="86"/>
        <v>113.64000000000001</v>
      </c>
      <c r="R1394" s="9">
        <f t="shared" si="87"/>
        <v>27.317307692307693</v>
      </c>
      <c r="S1394" t="str">
        <f>IF(P1394=music, "music")</f>
        <v>music</v>
      </c>
    </row>
    <row r="1395" spans="1:19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3">
        <f t="shared" si="84"/>
        <v>42583.681979166664</v>
      </c>
      <c r="K1395" s="5">
        <v>1467476523</v>
      </c>
      <c r="L1395" s="13">
        <f t="shared" si="85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8">
        <f t="shared" si="86"/>
        <v>102.35000000000001</v>
      </c>
      <c r="R1395" s="9">
        <f t="shared" si="87"/>
        <v>196.82692307692307</v>
      </c>
      <c r="S1395" t="str">
        <f>IF(P1395=music, "music")</f>
        <v>music</v>
      </c>
    </row>
    <row r="1396" spans="1:19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3">
        <f t="shared" si="84"/>
        <v>42795.125</v>
      </c>
      <c r="K1396" s="5">
        <v>1484623726</v>
      </c>
      <c r="L1396" s="13">
        <f t="shared" si="85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8">
        <f t="shared" si="86"/>
        <v>122.13333333333334</v>
      </c>
      <c r="R1396" s="9">
        <f t="shared" si="87"/>
        <v>53.882352941176471</v>
      </c>
      <c r="S1396" t="str">
        <f>IF(P1396=music, "music")</f>
        <v>music</v>
      </c>
    </row>
    <row r="1397" spans="1:19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3">
        <f t="shared" si="84"/>
        <v>42749.90834490741</v>
      </c>
      <c r="K1397" s="5">
        <v>1481838481</v>
      </c>
      <c r="L1397" s="13">
        <f t="shared" si="85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8">
        <f t="shared" si="86"/>
        <v>111.88571428571427</v>
      </c>
      <c r="R1397" s="9">
        <f t="shared" si="87"/>
        <v>47.756097560975611</v>
      </c>
      <c r="S1397" t="str">
        <f>IF(P1397=music, "music")</f>
        <v>music</v>
      </c>
    </row>
    <row r="1398" spans="1:19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3">
        <f t="shared" si="84"/>
        <v>42048.99863425926</v>
      </c>
      <c r="K1398" s="5">
        <v>1421279882</v>
      </c>
      <c r="L1398" s="13">
        <f t="shared" si="85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8">
        <f t="shared" si="86"/>
        <v>107.3</v>
      </c>
      <c r="R1398" s="9">
        <f t="shared" si="87"/>
        <v>88.191780821917803</v>
      </c>
      <c r="S1398" t="str">
        <f>IF(P1398=music, "music")</f>
        <v>music</v>
      </c>
    </row>
    <row r="1399" spans="1:19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3">
        <f t="shared" si="84"/>
        <v>42670.888194444444</v>
      </c>
      <c r="K1399" s="5">
        <v>1475013710</v>
      </c>
      <c r="L1399" s="13">
        <f t="shared" si="85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8">
        <f t="shared" si="86"/>
        <v>113.85000000000001</v>
      </c>
      <c r="R1399" s="9">
        <f t="shared" si="87"/>
        <v>72.056962025316452</v>
      </c>
      <c r="S1399" t="str">
        <f>IF(P1399=music, "music")</f>
        <v>music</v>
      </c>
    </row>
    <row r="1400" spans="1:19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3">
        <f t="shared" si="84"/>
        <v>42556.874236111107</v>
      </c>
      <c r="K1400" s="5">
        <v>1465160334</v>
      </c>
      <c r="L1400" s="13">
        <f t="shared" si="85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8">
        <f t="shared" si="86"/>
        <v>109.68181818181819</v>
      </c>
      <c r="R1400" s="9">
        <f t="shared" si="87"/>
        <v>74.246153846153845</v>
      </c>
      <c r="S1400" t="str">
        <f>IF(P1400=music, "music")</f>
        <v>music</v>
      </c>
    </row>
    <row r="1401" spans="1:19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3">
        <f t="shared" si="84"/>
        <v>41919.004317129627</v>
      </c>
      <c r="K1401" s="5">
        <v>1410048373</v>
      </c>
      <c r="L1401" s="13">
        <f t="shared" si="85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8">
        <f t="shared" si="86"/>
        <v>126.14444444444443</v>
      </c>
      <c r="R1401" s="9">
        <f t="shared" si="87"/>
        <v>61.701086956521742</v>
      </c>
      <c r="S1401" t="str">
        <f>IF(P1401=music, "music")</f>
        <v>music</v>
      </c>
    </row>
    <row r="1402" spans="1:19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3">
        <f t="shared" si="84"/>
        <v>42533.229166666672</v>
      </c>
      <c r="K1402" s="5">
        <v>1462695073</v>
      </c>
      <c r="L1402" s="13">
        <f t="shared" si="85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8">
        <f t="shared" si="86"/>
        <v>167.42857142857144</v>
      </c>
      <c r="R1402" s="9">
        <f t="shared" si="87"/>
        <v>17.235294117647058</v>
      </c>
      <c r="S1402" t="str">
        <f>IF(P1402=music, "music")</f>
        <v>music</v>
      </c>
    </row>
    <row r="1403" spans="1:19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3">
        <f t="shared" si="84"/>
        <v>41420.99622685185</v>
      </c>
      <c r="K1403" s="5">
        <v>1367798074</v>
      </c>
      <c r="L1403" s="13">
        <f t="shared" si="85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8">
        <f t="shared" si="86"/>
        <v>496.52000000000004</v>
      </c>
      <c r="R1403" s="9">
        <f t="shared" si="87"/>
        <v>51.720833333333331</v>
      </c>
      <c r="S1403" t="str">
        <f>IF(P1403=music, "music")</f>
        <v>music</v>
      </c>
    </row>
    <row r="1404" spans="1:19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3">
        <f t="shared" si="84"/>
        <v>42125.011701388896</v>
      </c>
      <c r="K1404" s="5">
        <v>1425259011</v>
      </c>
      <c r="L1404" s="13">
        <f t="shared" si="85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8">
        <f t="shared" si="86"/>
        <v>109.16</v>
      </c>
      <c r="R1404" s="9">
        <f t="shared" si="87"/>
        <v>24.150442477876105</v>
      </c>
      <c r="S1404" t="str">
        <f>IF(P1404=music, "music")</f>
        <v>music</v>
      </c>
    </row>
    <row r="1405" spans="1:19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3">
        <f t="shared" si="84"/>
        <v>41481.062905092593</v>
      </c>
      <c r="K1405" s="5">
        <v>1372210235</v>
      </c>
      <c r="L1405" s="13">
        <f t="shared" si="85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8">
        <f t="shared" si="86"/>
        <v>102.57499999999999</v>
      </c>
      <c r="R1405" s="9">
        <f t="shared" si="87"/>
        <v>62.166666666666664</v>
      </c>
      <c r="S1405" t="str">
        <f>IF(P1405=music, "music")</f>
        <v>music</v>
      </c>
    </row>
    <row r="1406" spans="1:19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3">
        <f t="shared" si="84"/>
        <v>42057.510243055556</v>
      </c>
      <c r="K1406" s="5">
        <v>1422447285</v>
      </c>
      <c r="L1406" s="13">
        <f t="shared" si="85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8">
        <f t="shared" si="86"/>
        <v>1.6620689655172414</v>
      </c>
      <c r="R1406" s="9">
        <f t="shared" si="87"/>
        <v>48.2</v>
      </c>
      <c r="S1406" t="str">
        <f>IF(P1406=publishing, "publishing")</f>
        <v>publishing</v>
      </c>
    </row>
    <row r="1407" spans="1:19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3">
        <f t="shared" si="84"/>
        <v>41971.722233796296</v>
      </c>
      <c r="K1407" s="5">
        <v>1414599601</v>
      </c>
      <c r="L1407" s="13">
        <f t="shared" si="85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8">
        <f t="shared" si="86"/>
        <v>0.42</v>
      </c>
      <c r="R1407" s="9">
        <f t="shared" si="87"/>
        <v>6.1764705882352944</v>
      </c>
      <c r="S1407" t="str">
        <f>IF(P1407=publishing, "publishing")</f>
        <v>publishing</v>
      </c>
    </row>
    <row r="1408" spans="1:19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3">
        <f t="shared" si="84"/>
        <v>42350.416666666672</v>
      </c>
      <c r="K1408" s="5">
        <v>1445336607</v>
      </c>
      <c r="L1408" s="13">
        <f t="shared" si="85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8">
        <f t="shared" si="86"/>
        <v>0.125</v>
      </c>
      <c r="R1408" s="9">
        <f t="shared" si="87"/>
        <v>5</v>
      </c>
      <c r="S1408" t="str">
        <f>IF(P1408=publishing, "publishing")</f>
        <v>publishing</v>
      </c>
    </row>
    <row r="1409" spans="1:19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3">
        <f t="shared" si="84"/>
        <v>41863.536782407406</v>
      </c>
      <c r="K1409" s="5">
        <v>1405687978</v>
      </c>
      <c r="L1409" s="13">
        <f t="shared" si="85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8">
        <f t="shared" si="86"/>
        <v>0.5</v>
      </c>
      <c r="R1409" s="9">
        <f t="shared" si="87"/>
        <v>7.5</v>
      </c>
      <c r="S1409" t="str">
        <f>IF(P1409=publishing, "publishing")</f>
        <v>publishing</v>
      </c>
    </row>
    <row r="1410" spans="1:19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3">
        <f t="shared" si="84"/>
        <v>42321.913842592592</v>
      </c>
      <c r="K1410" s="5">
        <v>1444856156</v>
      </c>
      <c r="L1410" s="13">
        <f t="shared" si="85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8">
        <f t="shared" si="86"/>
        <v>7.1999999999999993</v>
      </c>
      <c r="R1410" s="9">
        <f t="shared" si="87"/>
        <v>12</v>
      </c>
      <c r="S1410" t="str">
        <f>IF(P1410=publishing, "publishing")</f>
        <v>publishing</v>
      </c>
    </row>
    <row r="1411" spans="1:19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3">
        <f t="shared" ref="J1411:J1474" si="88">(((I1411/60)/60)/24)+DATE(1970,1,1)</f>
        <v>42005.175173611111</v>
      </c>
      <c r="K1411" s="5">
        <v>1414897935</v>
      </c>
      <c r="L1411" s="13">
        <f t="shared" ref="L1411:L1474" si="89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8">
        <f t="shared" ref="Q1411:Q1474" si="90">E1411/D1411*100</f>
        <v>0</v>
      </c>
      <c r="R1411" s="9" t="e">
        <f t="shared" ref="R1411:R1474" si="91">E1411/N1411</f>
        <v>#DIV/0!</v>
      </c>
      <c r="S1411" t="str">
        <f>IF(P1411=publishing, "publishing")</f>
        <v>publishing</v>
      </c>
    </row>
    <row r="1412" spans="1:19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3">
        <f t="shared" si="88"/>
        <v>42524.318518518514</v>
      </c>
      <c r="K1412" s="5">
        <v>1461051520</v>
      </c>
      <c r="L1412" s="13">
        <f t="shared" si="89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8">
        <f t="shared" si="90"/>
        <v>1.6666666666666666E-2</v>
      </c>
      <c r="R1412" s="9">
        <f t="shared" si="91"/>
        <v>1</v>
      </c>
      <c r="S1412" t="str">
        <f>IF(P1412=publishing, "publishing")</f>
        <v>publishing</v>
      </c>
    </row>
    <row r="1413" spans="1:19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3">
        <f t="shared" si="88"/>
        <v>42041.059027777781</v>
      </c>
      <c r="K1413" s="5">
        <v>1420766700</v>
      </c>
      <c r="L1413" s="13">
        <f t="shared" si="89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8">
        <f t="shared" si="90"/>
        <v>0.23333333333333336</v>
      </c>
      <c r="R1413" s="9">
        <f t="shared" si="91"/>
        <v>2.3333333333333335</v>
      </c>
      <c r="S1413" t="str">
        <f>IF(P1413=publishing, "publishing")</f>
        <v>publishing</v>
      </c>
    </row>
    <row r="1414" spans="1:19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3">
        <f t="shared" si="88"/>
        <v>41977.063645833332</v>
      </c>
      <c r="K1414" s="5">
        <v>1415064699</v>
      </c>
      <c r="L1414" s="13">
        <f t="shared" si="89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8">
        <f t="shared" si="90"/>
        <v>4.5714285714285712</v>
      </c>
      <c r="R1414" s="9">
        <f t="shared" si="91"/>
        <v>24.615384615384617</v>
      </c>
      <c r="S1414" t="str">
        <f>IF(P1414=publishing, "publishing")</f>
        <v>publishing</v>
      </c>
    </row>
    <row r="1415" spans="1:19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3">
        <f t="shared" si="88"/>
        <v>42420.437152777777</v>
      </c>
      <c r="K1415" s="5">
        <v>1450780170</v>
      </c>
      <c r="L1415" s="13">
        <f t="shared" si="89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8">
        <f t="shared" si="90"/>
        <v>5</v>
      </c>
      <c r="R1415" s="9">
        <f t="shared" si="91"/>
        <v>100</v>
      </c>
      <c r="S1415" t="str">
        <f>IF(P1415=publishing, "publishing")</f>
        <v>publishing</v>
      </c>
    </row>
    <row r="1416" spans="1:19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3">
        <f t="shared" si="88"/>
        <v>42738.25309027778</v>
      </c>
      <c r="K1416" s="5">
        <v>1480831467</v>
      </c>
      <c r="L1416" s="13">
        <f t="shared" si="89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8">
        <f t="shared" si="90"/>
        <v>0.2</v>
      </c>
      <c r="R1416" s="9">
        <f t="shared" si="91"/>
        <v>1</v>
      </c>
      <c r="S1416" t="str">
        <f>IF(P1416=publishing, "publishing")</f>
        <v>publishing</v>
      </c>
    </row>
    <row r="1417" spans="1:19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3">
        <f t="shared" si="88"/>
        <v>42232.675821759258</v>
      </c>
      <c r="K1417" s="5">
        <v>1436285591</v>
      </c>
      <c r="L1417" s="13">
        <f t="shared" si="89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8">
        <f t="shared" si="90"/>
        <v>18.181818181818183</v>
      </c>
      <c r="R1417" s="9">
        <f t="shared" si="91"/>
        <v>88.888888888888886</v>
      </c>
      <c r="S1417" t="str">
        <f>IF(P1417=publishing, "publishing")</f>
        <v>publishing</v>
      </c>
    </row>
    <row r="1418" spans="1:19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3">
        <f t="shared" si="88"/>
        <v>42329.967812499999</v>
      </c>
      <c r="K1418" s="5">
        <v>1445552019</v>
      </c>
      <c r="L1418" s="13">
        <f t="shared" si="89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8">
        <f t="shared" si="90"/>
        <v>0</v>
      </c>
      <c r="R1418" s="9" t="e">
        <f t="shared" si="91"/>
        <v>#DIV/0!</v>
      </c>
      <c r="S1418" t="str">
        <f>IF(P1418=publishing, "publishing")</f>
        <v>publishing</v>
      </c>
    </row>
    <row r="1419" spans="1:19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3">
        <f t="shared" si="88"/>
        <v>42262.465972222228</v>
      </c>
      <c r="K1419" s="5">
        <v>1439696174</v>
      </c>
      <c r="L1419" s="13">
        <f t="shared" si="89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8">
        <f t="shared" si="90"/>
        <v>1.2222222222222223</v>
      </c>
      <c r="R1419" s="9">
        <f t="shared" si="91"/>
        <v>27.5</v>
      </c>
      <c r="S1419" t="str">
        <f>IF(P1419=publishing, "publishing")</f>
        <v>publishing</v>
      </c>
    </row>
    <row r="1420" spans="1:19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3">
        <f t="shared" si="88"/>
        <v>42425.456412037034</v>
      </c>
      <c r="K1420" s="5">
        <v>1453805834</v>
      </c>
      <c r="L1420" s="13">
        <f t="shared" si="89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8">
        <f t="shared" si="90"/>
        <v>0.2</v>
      </c>
      <c r="R1420" s="9">
        <f t="shared" si="91"/>
        <v>6</v>
      </c>
      <c r="S1420" t="str">
        <f>IF(P1420=publishing, "publishing")</f>
        <v>publishing</v>
      </c>
    </row>
    <row r="1421" spans="1:19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3">
        <f t="shared" si="88"/>
        <v>42652.456238425926</v>
      </c>
      <c r="K1421" s="5">
        <v>1473418619</v>
      </c>
      <c r="L1421" s="13">
        <f t="shared" si="89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8">
        <f t="shared" si="90"/>
        <v>7.0634920634920633</v>
      </c>
      <c r="R1421" s="9">
        <f t="shared" si="91"/>
        <v>44.5</v>
      </c>
      <c r="S1421" t="str">
        <f>IF(P1421=publishing, "publishing")</f>
        <v>publishing</v>
      </c>
    </row>
    <row r="1422" spans="1:19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3">
        <f t="shared" si="88"/>
        <v>42549.667662037042</v>
      </c>
      <c r="K1422" s="5">
        <v>1464969686</v>
      </c>
      <c r="L1422" s="13">
        <f t="shared" si="89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8">
        <f t="shared" si="90"/>
        <v>2.7272727272727271</v>
      </c>
      <c r="R1422" s="9">
        <f t="shared" si="91"/>
        <v>1</v>
      </c>
      <c r="S1422" t="str">
        <f>IF(P1422=publishing, "publishing")</f>
        <v>publishing</v>
      </c>
    </row>
    <row r="1423" spans="1:19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3">
        <f t="shared" si="88"/>
        <v>42043.915613425925</v>
      </c>
      <c r="K1423" s="5">
        <v>1420840709</v>
      </c>
      <c r="L1423" s="13">
        <f t="shared" si="89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8">
        <f t="shared" si="90"/>
        <v>0.1</v>
      </c>
      <c r="R1423" s="9">
        <f t="shared" si="91"/>
        <v>100</v>
      </c>
      <c r="S1423" t="str">
        <f>IF(P1423=publishing, "publishing")</f>
        <v>publishing</v>
      </c>
    </row>
    <row r="1424" spans="1:19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3">
        <f t="shared" si="88"/>
        <v>42634.239629629628</v>
      </c>
      <c r="K1424" s="5">
        <v>1471844704</v>
      </c>
      <c r="L1424" s="13">
        <f t="shared" si="89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8">
        <f t="shared" si="90"/>
        <v>0.104</v>
      </c>
      <c r="R1424" s="9">
        <f t="shared" si="91"/>
        <v>13</v>
      </c>
      <c r="S1424" t="str">
        <f>IF(P1424=publishing, "publishing")</f>
        <v>publishing</v>
      </c>
    </row>
    <row r="1425" spans="1:19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3">
        <f t="shared" si="88"/>
        <v>42370.360312500001</v>
      </c>
      <c r="K1425" s="5">
        <v>1449045531</v>
      </c>
      <c r="L1425" s="13">
        <f t="shared" si="89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8">
        <f t="shared" si="90"/>
        <v>0.33333333333333337</v>
      </c>
      <c r="R1425" s="9">
        <f t="shared" si="91"/>
        <v>100</v>
      </c>
      <c r="S1425" t="str">
        <f>IF(P1425=publishing, "publishing")</f>
        <v>publishing</v>
      </c>
    </row>
    <row r="1426" spans="1:19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3">
        <f t="shared" si="88"/>
        <v>42689.759282407409</v>
      </c>
      <c r="K1426" s="5">
        <v>1478106802</v>
      </c>
      <c r="L1426" s="13">
        <f t="shared" si="89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8">
        <f t="shared" si="90"/>
        <v>20.36</v>
      </c>
      <c r="R1426" s="9">
        <f t="shared" si="91"/>
        <v>109.07142857142857</v>
      </c>
      <c r="S1426" t="str">
        <f>IF(P1426=publishing, "publishing")</f>
        <v>publishing</v>
      </c>
    </row>
    <row r="1427" spans="1:19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3">
        <f t="shared" si="88"/>
        <v>42123.131469907406</v>
      </c>
      <c r="K1427" s="5">
        <v>1427684959</v>
      </c>
      <c r="L1427" s="13">
        <f t="shared" si="89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8">
        <f t="shared" si="90"/>
        <v>0</v>
      </c>
      <c r="R1427" s="9" t="e">
        <f t="shared" si="91"/>
        <v>#DIV/0!</v>
      </c>
      <c r="S1427" t="str">
        <f>IF(P1427=publishing, "publishing")</f>
        <v>publishing</v>
      </c>
    </row>
    <row r="1428" spans="1:19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3">
        <f t="shared" si="88"/>
        <v>42240.390277777777</v>
      </c>
      <c r="K1428" s="5">
        <v>1435224120</v>
      </c>
      <c r="L1428" s="13">
        <f t="shared" si="89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8">
        <f t="shared" si="90"/>
        <v>0</v>
      </c>
      <c r="R1428" s="9" t="e">
        <f t="shared" si="91"/>
        <v>#DIV/0!</v>
      </c>
      <c r="S1428" t="str">
        <f>IF(P1428=publishing, "publishing")</f>
        <v>publishing</v>
      </c>
    </row>
    <row r="1429" spans="1:19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3">
        <f t="shared" si="88"/>
        <v>42631.851678240739</v>
      </c>
      <c r="K1429" s="5">
        <v>1471638385</v>
      </c>
      <c r="L1429" s="13">
        <f t="shared" si="89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8">
        <f t="shared" si="90"/>
        <v>8.3800000000000008</v>
      </c>
      <c r="R1429" s="9">
        <f t="shared" si="91"/>
        <v>104.75</v>
      </c>
      <c r="S1429" t="str">
        <f>IF(P1429=publishing, "publishing")</f>
        <v>publishing</v>
      </c>
    </row>
    <row r="1430" spans="1:19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3">
        <f t="shared" si="88"/>
        <v>42462.338159722218</v>
      </c>
      <c r="K1430" s="5">
        <v>1456996017</v>
      </c>
      <c r="L1430" s="13">
        <f t="shared" si="89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8">
        <f t="shared" si="90"/>
        <v>4.5</v>
      </c>
      <c r="R1430" s="9">
        <f t="shared" si="91"/>
        <v>15</v>
      </c>
      <c r="S1430" t="str">
        <f>IF(P1430=publishing, "publishing")</f>
        <v>publishing</v>
      </c>
    </row>
    <row r="1431" spans="1:19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3">
        <f t="shared" si="88"/>
        <v>42104.060671296291</v>
      </c>
      <c r="K1431" s="5">
        <v>1426037242</v>
      </c>
      <c r="L1431" s="13">
        <f t="shared" si="89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8">
        <f t="shared" si="90"/>
        <v>0</v>
      </c>
      <c r="R1431" s="9" t="e">
        <f t="shared" si="91"/>
        <v>#DIV/0!</v>
      </c>
      <c r="S1431" t="str">
        <f>IF(P1431=publishing, "publishing")</f>
        <v>publishing</v>
      </c>
    </row>
    <row r="1432" spans="1:19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3">
        <f t="shared" si="88"/>
        <v>41992.813518518517</v>
      </c>
      <c r="K1432" s="5">
        <v>1416339088</v>
      </c>
      <c r="L1432" s="13">
        <f t="shared" si="89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8">
        <f t="shared" si="90"/>
        <v>8.06</v>
      </c>
      <c r="R1432" s="9">
        <f t="shared" si="91"/>
        <v>80.599999999999994</v>
      </c>
      <c r="S1432" t="str">
        <f>IF(P1432=publishing, "publishing")</f>
        <v>publishing</v>
      </c>
    </row>
    <row r="1433" spans="1:19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3">
        <f t="shared" si="88"/>
        <v>42334.252500000002</v>
      </c>
      <c r="K1433" s="5">
        <v>1445922216</v>
      </c>
      <c r="L1433" s="13">
        <f t="shared" si="89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8">
        <f t="shared" si="90"/>
        <v>31.94705882352941</v>
      </c>
      <c r="R1433" s="9">
        <f t="shared" si="91"/>
        <v>115.55319148936171</v>
      </c>
      <c r="S1433" t="str">
        <f>IF(P1433=publishing, "publishing")</f>
        <v>publishing</v>
      </c>
    </row>
    <row r="1434" spans="1:19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3">
        <f t="shared" si="88"/>
        <v>42205.780416666668</v>
      </c>
      <c r="K1434" s="5">
        <v>1434825828</v>
      </c>
      <c r="L1434" s="13">
        <f t="shared" si="89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8">
        <f t="shared" si="90"/>
        <v>0</v>
      </c>
      <c r="R1434" s="9" t="e">
        <f t="shared" si="91"/>
        <v>#DIV/0!</v>
      </c>
      <c r="S1434" t="str">
        <f>IF(P1434=publishing, "publishing")</f>
        <v>publishing</v>
      </c>
    </row>
    <row r="1435" spans="1:19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3">
        <f t="shared" si="88"/>
        <v>42714.458333333328</v>
      </c>
      <c r="K1435" s="5">
        <v>1477839675</v>
      </c>
      <c r="L1435" s="13">
        <f t="shared" si="89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8">
        <f t="shared" si="90"/>
        <v>6.708333333333333</v>
      </c>
      <c r="R1435" s="9">
        <f t="shared" si="91"/>
        <v>80.5</v>
      </c>
      <c r="S1435" t="str">
        <f>IF(P1435=publishing, "publishing")</f>
        <v>publishing</v>
      </c>
    </row>
    <row r="1436" spans="1:19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3">
        <f t="shared" si="88"/>
        <v>42163.625</v>
      </c>
      <c r="K1436" s="5">
        <v>1431973478</v>
      </c>
      <c r="L1436" s="13">
        <f t="shared" si="89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8">
        <f t="shared" si="90"/>
        <v>9.9878048780487809</v>
      </c>
      <c r="R1436" s="9">
        <f t="shared" si="91"/>
        <v>744.5454545454545</v>
      </c>
      <c r="S1436" t="str">
        <f>IF(P1436=publishing, "publishing")</f>
        <v>publishing</v>
      </c>
    </row>
    <row r="1437" spans="1:19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3">
        <f t="shared" si="88"/>
        <v>42288.780324074076</v>
      </c>
      <c r="K1437" s="5">
        <v>1441997020</v>
      </c>
      <c r="L1437" s="13">
        <f t="shared" si="89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8">
        <f t="shared" si="90"/>
        <v>0.1</v>
      </c>
      <c r="R1437" s="9">
        <f t="shared" si="91"/>
        <v>7.5</v>
      </c>
      <c r="S1437" t="str">
        <f>IF(P1437=publishing, "publishing")</f>
        <v>publishing</v>
      </c>
    </row>
    <row r="1438" spans="1:19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3">
        <f t="shared" si="88"/>
        <v>42421.35019675926</v>
      </c>
      <c r="K1438" s="5">
        <v>1453451057</v>
      </c>
      <c r="L1438" s="13">
        <f t="shared" si="89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8">
        <f t="shared" si="90"/>
        <v>0.77</v>
      </c>
      <c r="R1438" s="9">
        <f t="shared" si="91"/>
        <v>38.5</v>
      </c>
      <c r="S1438" t="str">
        <f>IF(P1438=publishing, "publishing")</f>
        <v>publishing</v>
      </c>
    </row>
    <row r="1439" spans="1:19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3">
        <f t="shared" si="88"/>
        <v>41833.207638888889</v>
      </c>
      <c r="K1439" s="5">
        <v>1402058739</v>
      </c>
      <c r="L1439" s="13">
        <f t="shared" si="89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8">
        <f t="shared" si="90"/>
        <v>26.900000000000002</v>
      </c>
      <c r="R1439" s="9">
        <f t="shared" si="91"/>
        <v>36.68181818181818</v>
      </c>
      <c r="S1439" t="str">
        <f>IF(P1439=publishing, "publishing")</f>
        <v>publishing</v>
      </c>
    </row>
    <row r="1440" spans="1:19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3">
        <f t="shared" si="88"/>
        <v>42487.579861111109</v>
      </c>
      <c r="K1440" s="5">
        <v>1459198499</v>
      </c>
      <c r="L1440" s="13">
        <f t="shared" si="89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8">
        <f t="shared" si="90"/>
        <v>3</v>
      </c>
      <c r="R1440" s="9">
        <f t="shared" si="91"/>
        <v>75</v>
      </c>
      <c r="S1440" t="str">
        <f>IF(P1440=publishing, "publishing")</f>
        <v>publishing</v>
      </c>
    </row>
    <row r="1441" spans="1:19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3">
        <f t="shared" si="88"/>
        <v>42070.829872685179</v>
      </c>
      <c r="K1441" s="5">
        <v>1423166101</v>
      </c>
      <c r="L1441" s="13">
        <f t="shared" si="89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8">
        <f t="shared" si="90"/>
        <v>6.6055045871559637</v>
      </c>
      <c r="R1441" s="9">
        <f t="shared" si="91"/>
        <v>30</v>
      </c>
      <c r="S1441" t="str">
        <f>IF(P1441=publishing, "publishing")</f>
        <v>publishing</v>
      </c>
    </row>
    <row r="1442" spans="1:19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3">
        <f t="shared" si="88"/>
        <v>42516.748414351852</v>
      </c>
      <c r="K1442" s="5">
        <v>1461693463</v>
      </c>
      <c r="L1442" s="13">
        <f t="shared" si="89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8">
        <f t="shared" si="90"/>
        <v>7.6923076923076927E-3</v>
      </c>
      <c r="R1442" s="9">
        <f t="shared" si="91"/>
        <v>1</v>
      </c>
      <c r="S1442" t="str">
        <f>IF(P1442=publishing, "publishing")</f>
        <v>publishing</v>
      </c>
    </row>
    <row r="1443" spans="1:19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3">
        <f t="shared" si="88"/>
        <v>42258.765844907408</v>
      </c>
      <c r="K1443" s="5">
        <v>1436811769</v>
      </c>
      <c r="L1443" s="13">
        <f t="shared" si="89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8">
        <f t="shared" si="90"/>
        <v>1.1222222222222222</v>
      </c>
      <c r="R1443" s="9">
        <f t="shared" si="91"/>
        <v>673.33333333333337</v>
      </c>
      <c r="S1443" t="str">
        <f>IF(P1443=publishing, "publishing")</f>
        <v>publishing</v>
      </c>
    </row>
    <row r="1444" spans="1:19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3">
        <f t="shared" si="88"/>
        <v>42515.64534722222</v>
      </c>
      <c r="K1444" s="5">
        <v>1461598158</v>
      </c>
      <c r="L1444" s="13">
        <f t="shared" si="89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8">
        <f t="shared" si="90"/>
        <v>0</v>
      </c>
      <c r="R1444" s="9" t="e">
        <f t="shared" si="91"/>
        <v>#DIV/0!</v>
      </c>
      <c r="S1444" t="str">
        <f>IF(P1444=publishing, "publishing")</f>
        <v>publishing</v>
      </c>
    </row>
    <row r="1445" spans="1:19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3">
        <f t="shared" si="88"/>
        <v>42737.926030092596</v>
      </c>
      <c r="K1445" s="5">
        <v>1480803209</v>
      </c>
      <c r="L1445" s="13">
        <f t="shared" si="89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8">
        <f t="shared" si="90"/>
        <v>0</v>
      </c>
      <c r="R1445" s="9" t="e">
        <f t="shared" si="91"/>
        <v>#DIV/0!</v>
      </c>
      <c r="S1445" t="str">
        <f>IF(P1445=publishing, "publishing")</f>
        <v>publishing</v>
      </c>
    </row>
    <row r="1446" spans="1:19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3">
        <f t="shared" si="88"/>
        <v>42259.873402777783</v>
      </c>
      <c r="K1446" s="5">
        <v>1436907462</v>
      </c>
      <c r="L1446" s="13">
        <f t="shared" si="89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8">
        <f t="shared" si="90"/>
        <v>0</v>
      </c>
      <c r="R1446" s="9" t="e">
        <f t="shared" si="91"/>
        <v>#DIV/0!</v>
      </c>
      <c r="S1446" t="str">
        <f>IF(P1446=publishing, "publishing")</f>
        <v>publishing</v>
      </c>
    </row>
    <row r="1447" spans="1:19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3">
        <f t="shared" si="88"/>
        <v>42169.542303240742</v>
      </c>
      <c r="K1447" s="5">
        <v>1431694855</v>
      </c>
      <c r="L1447" s="13">
        <f t="shared" si="89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8">
        <f t="shared" si="90"/>
        <v>0</v>
      </c>
      <c r="R1447" s="9" t="e">
        <f t="shared" si="91"/>
        <v>#DIV/0!</v>
      </c>
      <c r="S1447" t="str">
        <f>IF(P1447=publishing, "publishing")</f>
        <v>publishing</v>
      </c>
    </row>
    <row r="1448" spans="1:19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3">
        <f t="shared" si="88"/>
        <v>42481.447662037041</v>
      </c>
      <c r="K1448" s="5">
        <v>1459507478</v>
      </c>
      <c r="L1448" s="13">
        <f t="shared" si="89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8">
        <f t="shared" si="90"/>
        <v>0</v>
      </c>
      <c r="R1448" s="9" t="e">
        <f t="shared" si="91"/>
        <v>#DIV/0!</v>
      </c>
      <c r="S1448" t="str">
        <f>IF(P1448=publishing, "publishing")</f>
        <v>publishing</v>
      </c>
    </row>
    <row r="1449" spans="1:19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3">
        <f t="shared" si="88"/>
        <v>42559.730717592596</v>
      </c>
      <c r="K1449" s="5">
        <v>1465407134</v>
      </c>
      <c r="L1449" s="13">
        <f t="shared" si="89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8">
        <f t="shared" si="90"/>
        <v>1.4999999999999999E-2</v>
      </c>
      <c r="R1449" s="9">
        <f t="shared" si="91"/>
        <v>25</v>
      </c>
      <c r="S1449" t="str">
        <f>IF(P1449=publishing, "publishing")</f>
        <v>publishing</v>
      </c>
    </row>
    <row r="1450" spans="1:19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3">
        <f t="shared" si="88"/>
        <v>42146.225694444445</v>
      </c>
      <c r="K1450" s="5">
        <v>1429655318</v>
      </c>
      <c r="L1450" s="13">
        <f t="shared" si="89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8">
        <f t="shared" si="90"/>
        <v>0</v>
      </c>
      <c r="R1450" s="9" t="e">
        <f t="shared" si="91"/>
        <v>#DIV/0!</v>
      </c>
      <c r="S1450" t="str">
        <f>IF(P1450=publishing, "publishing")</f>
        <v>publishing</v>
      </c>
    </row>
    <row r="1451" spans="1:19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3">
        <f t="shared" si="88"/>
        <v>42134.811400462961</v>
      </c>
      <c r="K1451" s="5">
        <v>1427138905</v>
      </c>
      <c r="L1451" s="13">
        <f t="shared" si="89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8">
        <f t="shared" si="90"/>
        <v>0</v>
      </c>
      <c r="R1451" s="9" t="e">
        <f t="shared" si="91"/>
        <v>#DIV/0!</v>
      </c>
      <c r="S1451" t="str">
        <f>IF(P1451=publishing, "publishing")</f>
        <v>publishing</v>
      </c>
    </row>
    <row r="1452" spans="1:19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3">
        <f t="shared" si="88"/>
        <v>42420.171261574069</v>
      </c>
      <c r="K1452" s="5">
        <v>1453349197</v>
      </c>
      <c r="L1452" s="13">
        <f t="shared" si="89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8">
        <f t="shared" si="90"/>
        <v>1E-3</v>
      </c>
      <c r="R1452" s="9">
        <f t="shared" si="91"/>
        <v>1</v>
      </c>
      <c r="S1452" t="str">
        <f>IF(P1452=publishing, "publishing")</f>
        <v>publishing</v>
      </c>
    </row>
    <row r="1453" spans="1:19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3">
        <f t="shared" si="88"/>
        <v>41962.00068287037</v>
      </c>
      <c r="K1453" s="5">
        <v>1413759659</v>
      </c>
      <c r="L1453" s="13">
        <f t="shared" si="89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8">
        <f t="shared" si="90"/>
        <v>1.0554089709762533E-2</v>
      </c>
      <c r="R1453" s="9">
        <f t="shared" si="91"/>
        <v>1</v>
      </c>
      <c r="S1453" t="str">
        <f>IF(P1453=publishing, "publishing")</f>
        <v>publishing</v>
      </c>
    </row>
    <row r="1454" spans="1:19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3">
        <f t="shared" si="88"/>
        <v>41848.703275462962</v>
      </c>
      <c r="K1454" s="5">
        <v>1403974363</v>
      </c>
      <c r="L1454" s="13">
        <f t="shared" si="89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8">
        <f t="shared" si="90"/>
        <v>0</v>
      </c>
      <c r="R1454" s="9" t="e">
        <f t="shared" si="91"/>
        <v>#DIV/0!</v>
      </c>
      <c r="S1454" t="str">
        <f>IF(P1454=publishing, "publishing")</f>
        <v>publishing</v>
      </c>
    </row>
    <row r="1455" spans="1:19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3">
        <f t="shared" si="88"/>
        <v>42840.654479166667</v>
      </c>
      <c r="K1455" s="5">
        <v>1488386547</v>
      </c>
      <c r="L1455" s="13">
        <f t="shared" si="89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8">
        <f t="shared" si="90"/>
        <v>0</v>
      </c>
      <c r="R1455" s="9" t="e">
        <f t="shared" si="91"/>
        <v>#DIV/0!</v>
      </c>
      <c r="S1455" t="str">
        <f>IF(P1455=publishing, "publishing")</f>
        <v>publishing</v>
      </c>
    </row>
    <row r="1456" spans="1:19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3">
        <f t="shared" si="88"/>
        <v>42484.915972222225</v>
      </c>
      <c r="K1456" s="5">
        <v>1459716480</v>
      </c>
      <c r="L1456" s="13">
        <f t="shared" si="89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8">
        <f t="shared" si="90"/>
        <v>0.85714285714285721</v>
      </c>
      <c r="R1456" s="9">
        <f t="shared" si="91"/>
        <v>15</v>
      </c>
      <c r="S1456" t="str">
        <f>IF(P1456=publishing, "publishing")</f>
        <v>publishing</v>
      </c>
    </row>
    <row r="1457" spans="1:19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3">
        <f t="shared" si="88"/>
        <v>41887.568749999999</v>
      </c>
      <c r="K1457" s="5">
        <v>1405181320</v>
      </c>
      <c r="L1457" s="13">
        <f t="shared" si="89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8">
        <f t="shared" si="90"/>
        <v>10.5</v>
      </c>
      <c r="R1457" s="9">
        <f t="shared" si="91"/>
        <v>225</v>
      </c>
      <c r="S1457" t="str">
        <f>IF(P1457=publishing, "publishing")</f>
        <v>publishing</v>
      </c>
    </row>
    <row r="1458" spans="1:19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3">
        <f t="shared" si="88"/>
        <v>42738.668576388889</v>
      </c>
      <c r="K1458" s="5">
        <v>1480867365</v>
      </c>
      <c r="L1458" s="13">
        <f t="shared" si="89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8">
        <f t="shared" si="90"/>
        <v>2.9000000000000004</v>
      </c>
      <c r="R1458" s="9">
        <f t="shared" si="91"/>
        <v>48.333333333333336</v>
      </c>
      <c r="S1458" t="str">
        <f>IF(P1458=publishing, "publishing")</f>
        <v>publishing</v>
      </c>
    </row>
    <row r="1459" spans="1:19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3">
        <f t="shared" si="88"/>
        <v>42319.938009259262</v>
      </c>
      <c r="K1459" s="5">
        <v>1444685444</v>
      </c>
      <c r="L1459" s="13">
        <f t="shared" si="89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8">
        <f t="shared" si="90"/>
        <v>0</v>
      </c>
      <c r="R1459" s="9" t="e">
        <f t="shared" si="91"/>
        <v>#DIV/0!</v>
      </c>
      <c r="S1459" t="str">
        <f>IF(P1459=publishing, "publishing")</f>
        <v>publishing</v>
      </c>
    </row>
    <row r="1460" spans="1:19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3">
        <f t="shared" si="88"/>
        <v>41862.166666666664</v>
      </c>
      <c r="K1460" s="5">
        <v>1405097760</v>
      </c>
      <c r="L1460" s="13">
        <f t="shared" si="89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8">
        <f t="shared" si="90"/>
        <v>0</v>
      </c>
      <c r="R1460" s="9" t="e">
        <f t="shared" si="91"/>
        <v>#DIV/0!</v>
      </c>
      <c r="S1460" t="str">
        <f>IF(P1460=publishing, "publishing")</f>
        <v>publishing</v>
      </c>
    </row>
    <row r="1461" spans="1:19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3">
        <f t="shared" si="88"/>
        <v>42340.725694444445</v>
      </c>
      <c r="K1461" s="5">
        <v>1446612896</v>
      </c>
      <c r="L1461" s="13">
        <f t="shared" si="89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8">
        <f t="shared" si="90"/>
        <v>0</v>
      </c>
      <c r="R1461" s="9" t="e">
        <f t="shared" si="91"/>
        <v>#DIV/0!</v>
      </c>
      <c r="S1461" t="str">
        <f>IF(P1461=publishing, "publishing")</f>
        <v>publishing</v>
      </c>
    </row>
    <row r="1462" spans="1:19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3">
        <f t="shared" si="88"/>
        <v>41973.989583333328</v>
      </c>
      <c r="K1462" s="5">
        <v>1412371898</v>
      </c>
      <c r="L1462" s="13">
        <f t="shared" si="89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8">
        <f t="shared" si="90"/>
        <v>0</v>
      </c>
      <c r="R1462" s="9" t="e">
        <f t="shared" si="91"/>
        <v>#DIV/0!</v>
      </c>
      <c r="S1462" t="str">
        <f>IF(P1462=publishing, "publishing")</f>
        <v>publishing</v>
      </c>
    </row>
    <row r="1463" spans="1:19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3">
        <f t="shared" si="88"/>
        <v>41933</v>
      </c>
      <c r="K1463" s="5">
        <v>1410967754</v>
      </c>
      <c r="L1463" s="13">
        <f t="shared" si="89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8">
        <f t="shared" si="90"/>
        <v>101.24459999999999</v>
      </c>
      <c r="R1463" s="9">
        <f t="shared" si="91"/>
        <v>44.66673529411765</v>
      </c>
      <c r="S1463" t="str">
        <f>IF(P1463=publishing, "publishing")</f>
        <v>publishing</v>
      </c>
    </row>
    <row r="1464" spans="1:19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3">
        <f t="shared" si="88"/>
        <v>41374.662858796299</v>
      </c>
      <c r="K1464" s="5">
        <v>1363017271</v>
      </c>
      <c r="L1464" s="13">
        <f t="shared" si="89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8">
        <f t="shared" si="90"/>
        <v>108.5175</v>
      </c>
      <c r="R1464" s="9">
        <f t="shared" si="91"/>
        <v>28.937999999999999</v>
      </c>
      <c r="S1464" t="str">
        <f>IF(P1464=publishing, "publishing")</f>
        <v>publishing</v>
      </c>
    </row>
    <row r="1465" spans="1:19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3">
        <f t="shared" si="88"/>
        <v>41371.869652777779</v>
      </c>
      <c r="K1465" s="5">
        <v>1361483538</v>
      </c>
      <c r="L1465" s="13">
        <f t="shared" si="89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8">
        <f t="shared" si="90"/>
        <v>147.66666666666666</v>
      </c>
      <c r="R1465" s="9">
        <f t="shared" si="91"/>
        <v>35.44</v>
      </c>
      <c r="S1465" t="str">
        <f>IF(P1465=publishing, "publishing")</f>
        <v>publishing</v>
      </c>
    </row>
    <row r="1466" spans="1:19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3">
        <f t="shared" si="88"/>
        <v>41321.661550925928</v>
      </c>
      <c r="K1466" s="5">
        <v>1358437958</v>
      </c>
      <c r="L1466" s="13">
        <f t="shared" si="89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8">
        <f t="shared" si="90"/>
        <v>163.19999999999999</v>
      </c>
      <c r="R1466" s="9">
        <f t="shared" si="91"/>
        <v>34.871794871794869</v>
      </c>
      <c r="S1466" t="str">
        <f>IF(P1466=publishing, "publishing")</f>
        <v>publishing</v>
      </c>
    </row>
    <row r="1467" spans="1:19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3">
        <f t="shared" si="88"/>
        <v>40990.125</v>
      </c>
      <c r="K1467" s="5">
        <v>1329759452</v>
      </c>
      <c r="L1467" s="13">
        <f t="shared" si="89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8">
        <f t="shared" si="90"/>
        <v>456.41449999999998</v>
      </c>
      <c r="R1467" s="9">
        <f t="shared" si="91"/>
        <v>52.622732513451197</v>
      </c>
      <c r="S1467" t="str">
        <f>IF(P1467=publishing, "publishing")</f>
        <v>publishing</v>
      </c>
    </row>
    <row r="1468" spans="1:19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3">
        <f t="shared" si="88"/>
        <v>42381.208333333328</v>
      </c>
      <c r="K1468" s="5">
        <v>1449029266</v>
      </c>
      <c r="L1468" s="13">
        <f t="shared" si="89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8">
        <f t="shared" si="90"/>
        <v>107.87731249999999</v>
      </c>
      <c r="R1468" s="9">
        <f t="shared" si="91"/>
        <v>69.598266129032254</v>
      </c>
      <c r="S1468" t="str">
        <f>IF(P1468=publishing, "publishing")</f>
        <v>publishing</v>
      </c>
    </row>
    <row r="1469" spans="1:19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3">
        <f t="shared" si="88"/>
        <v>40993.760243055556</v>
      </c>
      <c r="K1469" s="5">
        <v>1327518885</v>
      </c>
      <c r="L1469" s="13">
        <f t="shared" si="89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8">
        <f t="shared" si="90"/>
        <v>115.08</v>
      </c>
      <c r="R1469" s="9">
        <f t="shared" si="91"/>
        <v>76.72</v>
      </c>
      <c r="S1469" t="str">
        <f>IF(P1469=publishing, "publishing")</f>
        <v>publishing</v>
      </c>
    </row>
    <row r="1470" spans="1:19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3">
        <f t="shared" si="88"/>
        <v>40706.014456018522</v>
      </c>
      <c r="K1470" s="5">
        <v>1302654049</v>
      </c>
      <c r="L1470" s="13">
        <f t="shared" si="89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8">
        <f t="shared" si="90"/>
        <v>102.36842105263158</v>
      </c>
      <c r="R1470" s="9">
        <f t="shared" si="91"/>
        <v>33.191126279863482</v>
      </c>
      <c r="S1470" t="str">
        <f>IF(P1470=publishing, "publishing")</f>
        <v>publishing</v>
      </c>
    </row>
    <row r="1471" spans="1:19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3">
        <f t="shared" si="88"/>
        <v>41320.598483796297</v>
      </c>
      <c r="K1471" s="5">
        <v>1358346109</v>
      </c>
      <c r="L1471" s="13">
        <f t="shared" si="89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8">
        <f t="shared" si="90"/>
        <v>108.42485875706214</v>
      </c>
      <c r="R1471" s="9">
        <f t="shared" si="91"/>
        <v>149.46417445482865</v>
      </c>
      <c r="S1471" t="str">
        <f>IF(P1471=publishing, "publishing")</f>
        <v>publishing</v>
      </c>
    </row>
    <row r="1472" spans="1:19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3">
        <f t="shared" si="88"/>
        <v>41271.827118055553</v>
      </c>
      <c r="K1472" s="5">
        <v>1354909863</v>
      </c>
      <c r="L1472" s="13">
        <f t="shared" si="89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8">
        <f t="shared" si="90"/>
        <v>125.13333333333334</v>
      </c>
      <c r="R1472" s="9">
        <f t="shared" si="91"/>
        <v>23.172839506172838</v>
      </c>
      <c r="S1472" t="str">
        <f>IF(P1472=publishing, "publishing")</f>
        <v>publishing</v>
      </c>
    </row>
    <row r="1473" spans="1:19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3">
        <f t="shared" si="88"/>
        <v>42103.957569444443</v>
      </c>
      <c r="K1473" s="5">
        <v>1426028334</v>
      </c>
      <c r="L1473" s="13">
        <f t="shared" si="89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8">
        <f t="shared" si="90"/>
        <v>103.840625</v>
      </c>
      <c r="R1473" s="9">
        <f t="shared" si="91"/>
        <v>96.877551020408163</v>
      </c>
      <c r="S1473" t="str">
        <f>IF(P1473=publishing, "publishing")</f>
        <v>publishing</v>
      </c>
    </row>
    <row r="1474" spans="1:19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3">
        <f t="shared" si="88"/>
        <v>41563.542858796296</v>
      </c>
      <c r="K1474" s="5">
        <v>1379336503</v>
      </c>
      <c r="L1474" s="13">
        <f t="shared" si="89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8">
        <f t="shared" si="90"/>
        <v>138.70400000000001</v>
      </c>
      <c r="R1474" s="9">
        <f t="shared" si="91"/>
        <v>103.20238095238095</v>
      </c>
      <c r="S1474" t="str">
        <f>IF(P1474=publishing, "publishing")</f>
        <v>publishing</v>
      </c>
    </row>
    <row r="1475" spans="1:19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3">
        <f t="shared" ref="J1475:J1538" si="92">(((I1475/60)/60)/24)+DATE(1970,1,1)</f>
        <v>40969.979618055557</v>
      </c>
      <c r="K1475" s="5">
        <v>1328052639</v>
      </c>
      <c r="L1475" s="13">
        <f t="shared" ref="L1475:L1538" si="93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8">
        <f t="shared" ref="Q1475:Q1538" si="94">E1475/D1475*100</f>
        <v>120.51600000000001</v>
      </c>
      <c r="R1475" s="9">
        <f t="shared" ref="R1475:R1538" si="95">E1475/N1475</f>
        <v>38.462553191489363</v>
      </c>
      <c r="S1475" t="str">
        <f>IF(P1475=publishing, "publishing")</f>
        <v>publishing</v>
      </c>
    </row>
    <row r="1476" spans="1:19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3">
        <f t="shared" si="92"/>
        <v>41530.727916666663</v>
      </c>
      <c r="K1476" s="5">
        <v>1376501292</v>
      </c>
      <c r="L1476" s="13">
        <f t="shared" si="93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8">
        <f t="shared" si="94"/>
        <v>112.26666666666667</v>
      </c>
      <c r="R1476" s="9">
        <f t="shared" si="95"/>
        <v>44.315789473684212</v>
      </c>
      <c r="S1476" t="str">
        <f>IF(P1476=publishing, "publishing")</f>
        <v>publishing</v>
      </c>
    </row>
    <row r="1477" spans="1:19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3">
        <f t="shared" si="92"/>
        <v>41993.207638888889</v>
      </c>
      <c r="K1477" s="5">
        <v>1416244863</v>
      </c>
      <c r="L1477" s="13">
        <f t="shared" si="93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8">
        <f t="shared" si="94"/>
        <v>188.66966666666667</v>
      </c>
      <c r="R1477" s="9">
        <f t="shared" si="95"/>
        <v>64.173356009070289</v>
      </c>
      <c r="S1477" t="str">
        <f>IF(P1477=publishing, "publishing")</f>
        <v>publishing</v>
      </c>
    </row>
    <row r="1478" spans="1:19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3">
        <f t="shared" si="92"/>
        <v>40796.041921296295</v>
      </c>
      <c r="K1478" s="5">
        <v>1313024422</v>
      </c>
      <c r="L1478" s="13">
        <f t="shared" si="93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8">
        <f t="shared" si="94"/>
        <v>661.55466666666666</v>
      </c>
      <c r="R1478" s="9">
        <f t="shared" si="95"/>
        <v>43.333275109170302</v>
      </c>
      <c r="S1478" t="str">
        <f>IF(P1478=publishing, "publishing")</f>
        <v>publishing</v>
      </c>
    </row>
    <row r="1479" spans="1:19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3">
        <f t="shared" si="92"/>
        <v>40900.125</v>
      </c>
      <c r="K1479" s="5">
        <v>1319467604</v>
      </c>
      <c r="L1479" s="13">
        <f t="shared" si="93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8">
        <f t="shared" si="94"/>
        <v>111.31</v>
      </c>
      <c r="R1479" s="9">
        <f t="shared" si="95"/>
        <v>90.495934959349597</v>
      </c>
      <c r="S1479" t="str">
        <f>IF(P1479=publishing, "publishing")</f>
        <v>publishing</v>
      </c>
    </row>
    <row r="1480" spans="1:19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3">
        <f t="shared" si="92"/>
        <v>41408.871678240743</v>
      </c>
      <c r="K1480" s="5">
        <v>1367355313</v>
      </c>
      <c r="L1480" s="13">
        <f t="shared" si="93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8">
        <f t="shared" si="94"/>
        <v>1181.6142199999999</v>
      </c>
      <c r="R1480" s="9">
        <f t="shared" si="95"/>
        <v>29.187190495010373</v>
      </c>
      <c r="S1480" t="str">
        <f>IF(P1480=publishing, "publishing")</f>
        <v>publishing</v>
      </c>
    </row>
    <row r="1481" spans="1:19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3">
        <f t="shared" si="92"/>
        <v>41769.165972222225</v>
      </c>
      <c r="K1481" s="5">
        <v>1398448389</v>
      </c>
      <c r="L1481" s="13">
        <f t="shared" si="93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8">
        <f t="shared" si="94"/>
        <v>137.375</v>
      </c>
      <c r="R1481" s="9">
        <f t="shared" si="95"/>
        <v>30.95774647887324</v>
      </c>
      <c r="S1481" t="str">
        <f>IF(P1481=publishing, "publishing")</f>
        <v>publishing</v>
      </c>
    </row>
    <row r="1482" spans="1:19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3">
        <f t="shared" si="92"/>
        <v>41481.708333333336</v>
      </c>
      <c r="K1482" s="5">
        <v>1373408699</v>
      </c>
      <c r="L1482" s="13">
        <f t="shared" si="93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8">
        <f t="shared" si="94"/>
        <v>117.04040000000001</v>
      </c>
      <c r="R1482" s="9">
        <f t="shared" si="95"/>
        <v>92.157795275590544</v>
      </c>
      <c r="S1482" t="str">
        <f>IF(P1482=publishing, "publishing")</f>
        <v>publishing</v>
      </c>
    </row>
    <row r="1483" spans="1:19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3">
        <f t="shared" si="92"/>
        <v>41580.922974537039</v>
      </c>
      <c r="K1483" s="5">
        <v>1380838145</v>
      </c>
      <c r="L1483" s="13">
        <f t="shared" si="93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8">
        <f t="shared" si="94"/>
        <v>2.1</v>
      </c>
      <c r="R1483" s="9">
        <f t="shared" si="95"/>
        <v>17.5</v>
      </c>
      <c r="S1483" t="str">
        <f>IF(P1483=publishing, "publishing")</f>
        <v>publishing</v>
      </c>
    </row>
    <row r="1484" spans="1:19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3">
        <f t="shared" si="92"/>
        <v>41159.32708333333</v>
      </c>
      <c r="K1484" s="5">
        <v>1345062936</v>
      </c>
      <c r="L1484" s="13">
        <f t="shared" si="93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8">
        <f t="shared" si="94"/>
        <v>0.1</v>
      </c>
      <c r="R1484" s="9">
        <f t="shared" si="95"/>
        <v>5</v>
      </c>
      <c r="S1484" t="str">
        <f>IF(P1484=publishing, "publishing")</f>
        <v>publishing</v>
      </c>
    </row>
    <row r="1485" spans="1:19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3">
        <f t="shared" si="92"/>
        <v>42573.192997685182</v>
      </c>
      <c r="K1485" s="5">
        <v>1467002275</v>
      </c>
      <c r="L1485" s="13">
        <f t="shared" si="93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8">
        <f t="shared" si="94"/>
        <v>0.7142857142857143</v>
      </c>
      <c r="R1485" s="9">
        <f t="shared" si="95"/>
        <v>25</v>
      </c>
      <c r="S1485" t="str">
        <f>IF(P1485=publishing, "publishing")</f>
        <v>publishing</v>
      </c>
    </row>
    <row r="1486" spans="1:19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3">
        <f t="shared" si="92"/>
        <v>41111.618750000001</v>
      </c>
      <c r="K1486" s="5">
        <v>1337834963</v>
      </c>
      <c r="L1486" s="13">
        <f t="shared" si="93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8">
        <f t="shared" si="94"/>
        <v>0</v>
      </c>
      <c r="R1486" s="9" t="e">
        <f t="shared" si="95"/>
        <v>#DIV/0!</v>
      </c>
      <c r="S1486" t="str">
        <f>IF(P1486=publishing, "publishing")</f>
        <v>publishing</v>
      </c>
    </row>
    <row r="1487" spans="1:19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3">
        <f t="shared" si="92"/>
        <v>42175.795983796299</v>
      </c>
      <c r="K1487" s="5">
        <v>1430939173</v>
      </c>
      <c r="L1487" s="13">
        <f t="shared" si="93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8">
        <f t="shared" si="94"/>
        <v>2.2388059701492535</v>
      </c>
      <c r="R1487" s="9">
        <f t="shared" si="95"/>
        <v>50</v>
      </c>
      <c r="S1487" t="str">
        <f>IF(P1487=publishing, "publishing")</f>
        <v>publishing</v>
      </c>
    </row>
    <row r="1488" spans="1:19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3">
        <f t="shared" si="92"/>
        <v>42062.168530092589</v>
      </c>
      <c r="K1488" s="5">
        <v>1422417761</v>
      </c>
      <c r="L1488" s="13">
        <f t="shared" si="93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8">
        <f t="shared" si="94"/>
        <v>0.24</v>
      </c>
      <c r="R1488" s="9">
        <f t="shared" si="95"/>
        <v>16</v>
      </c>
      <c r="S1488" t="str">
        <f>IF(P1488=publishing, "publishing")</f>
        <v>publishing</v>
      </c>
    </row>
    <row r="1489" spans="1:19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3">
        <f t="shared" si="92"/>
        <v>42584.917488425926</v>
      </c>
      <c r="K1489" s="5">
        <v>1467583271</v>
      </c>
      <c r="L1489" s="13">
        <f t="shared" si="93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8">
        <f t="shared" si="94"/>
        <v>0</v>
      </c>
      <c r="R1489" s="9" t="e">
        <f t="shared" si="95"/>
        <v>#DIV/0!</v>
      </c>
      <c r="S1489" t="str">
        <f>IF(P1489=publishing, "publishing")</f>
        <v>publishing</v>
      </c>
    </row>
    <row r="1490" spans="1:19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3">
        <f t="shared" si="92"/>
        <v>41644.563194444447</v>
      </c>
      <c r="K1490" s="5">
        <v>1386336660</v>
      </c>
      <c r="L1490" s="13">
        <f t="shared" si="93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8">
        <f t="shared" si="94"/>
        <v>2.4</v>
      </c>
      <c r="R1490" s="9">
        <f t="shared" si="95"/>
        <v>60</v>
      </c>
      <c r="S1490" t="str">
        <f>IF(P1490=publishing, "publishing")</f>
        <v>publishing</v>
      </c>
    </row>
    <row r="1491" spans="1:19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3">
        <f t="shared" si="92"/>
        <v>41228.653379629628</v>
      </c>
      <c r="K1491" s="5">
        <v>1350398452</v>
      </c>
      <c r="L1491" s="13">
        <f t="shared" si="93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8">
        <f t="shared" si="94"/>
        <v>0</v>
      </c>
      <c r="R1491" s="9" t="e">
        <f t="shared" si="95"/>
        <v>#DIV/0!</v>
      </c>
      <c r="S1491" t="str">
        <f>IF(P1491=publishing, "publishing")</f>
        <v>publishing</v>
      </c>
    </row>
    <row r="1492" spans="1:19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3">
        <f t="shared" si="92"/>
        <v>41549.561041666668</v>
      </c>
      <c r="K1492" s="5">
        <v>1378214874</v>
      </c>
      <c r="L1492" s="13">
        <f t="shared" si="93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8">
        <f t="shared" si="94"/>
        <v>30.862068965517242</v>
      </c>
      <c r="R1492" s="9">
        <f t="shared" si="95"/>
        <v>47.10526315789474</v>
      </c>
      <c r="S1492" t="str">
        <f>IF(P1492=publishing, "publishing")</f>
        <v>publishing</v>
      </c>
    </row>
    <row r="1493" spans="1:19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3">
        <f t="shared" si="92"/>
        <v>42050.651388888888</v>
      </c>
      <c r="K1493" s="5">
        <v>1418922443</v>
      </c>
      <c r="L1493" s="13">
        <f t="shared" si="93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8">
        <f t="shared" si="94"/>
        <v>8.3333333333333321</v>
      </c>
      <c r="R1493" s="9">
        <f t="shared" si="95"/>
        <v>100</v>
      </c>
      <c r="S1493" t="str">
        <f>IF(P1493=publishing, "publishing")</f>
        <v>publishing</v>
      </c>
    </row>
    <row r="1494" spans="1:19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3">
        <f t="shared" si="92"/>
        <v>40712.884791666671</v>
      </c>
      <c r="K1494" s="5">
        <v>1305839646</v>
      </c>
      <c r="L1494" s="13">
        <f t="shared" si="93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8">
        <f t="shared" si="94"/>
        <v>0.75</v>
      </c>
      <c r="R1494" s="9">
        <f t="shared" si="95"/>
        <v>15</v>
      </c>
      <c r="S1494" t="str">
        <f>IF(P1494=publishing, "publishing")</f>
        <v>publishing</v>
      </c>
    </row>
    <row r="1495" spans="1:19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3">
        <f t="shared" si="92"/>
        <v>41441.866608796299</v>
      </c>
      <c r="K1495" s="5">
        <v>1368823675</v>
      </c>
      <c r="L1495" s="13">
        <f t="shared" si="93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8">
        <f t="shared" si="94"/>
        <v>0</v>
      </c>
      <c r="R1495" s="9" t="e">
        <f t="shared" si="95"/>
        <v>#DIV/0!</v>
      </c>
      <c r="S1495" t="str">
        <f>IF(P1495=publishing, "publishing")</f>
        <v>publishing</v>
      </c>
    </row>
    <row r="1496" spans="1:19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3">
        <f t="shared" si="92"/>
        <v>42097.651388888888</v>
      </c>
      <c r="K1496" s="5">
        <v>1425489613</v>
      </c>
      <c r="L1496" s="13">
        <f t="shared" si="93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8">
        <f t="shared" si="94"/>
        <v>8.9</v>
      </c>
      <c r="R1496" s="9">
        <f t="shared" si="95"/>
        <v>40.454545454545453</v>
      </c>
      <c r="S1496" t="str">
        <f>IF(P1496=publishing, "publishing")</f>
        <v>publishing</v>
      </c>
    </row>
    <row r="1497" spans="1:19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3">
        <f t="shared" si="92"/>
        <v>40782.789710648147</v>
      </c>
      <c r="K1497" s="5">
        <v>1311879431</v>
      </c>
      <c r="L1497" s="13">
        <f t="shared" si="93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8">
        <f t="shared" si="94"/>
        <v>0</v>
      </c>
      <c r="R1497" s="9" t="e">
        <f t="shared" si="95"/>
        <v>#DIV/0!</v>
      </c>
      <c r="S1497" t="str">
        <f>IF(P1497=publishing, "publishing")</f>
        <v>publishing</v>
      </c>
    </row>
    <row r="1498" spans="1:19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3">
        <f t="shared" si="92"/>
        <v>41898.475219907406</v>
      </c>
      <c r="K1498" s="5">
        <v>1405682659</v>
      </c>
      <c r="L1498" s="13">
        <f t="shared" si="93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8">
        <f t="shared" si="94"/>
        <v>0</v>
      </c>
      <c r="R1498" s="9" t="e">
        <f t="shared" si="95"/>
        <v>#DIV/0!</v>
      </c>
      <c r="S1498" t="str">
        <f>IF(P1498=publishing, "publishing")</f>
        <v>publishing</v>
      </c>
    </row>
    <row r="1499" spans="1:19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3">
        <f t="shared" si="92"/>
        <v>41486.821527777778</v>
      </c>
      <c r="K1499" s="5">
        <v>1371655522</v>
      </c>
      <c r="L1499" s="13">
        <f t="shared" si="93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8">
        <f t="shared" si="94"/>
        <v>6.6666666666666671E-3</v>
      </c>
      <c r="R1499" s="9">
        <f t="shared" si="95"/>
        <v>1</v>
      </c>
      <c r="S1499" t="str">
        <f>IF(P1499=publishing, "publishing")</f>
        <v>publishing</v>
      </c>
    </row>
    <row r="1500" spans="1:19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3">
        <f t="shared" si="92"/>
        <v>41885.983541666668</v>
      </c>
      <c r="K1500" s="5">
        <v>1405899378</v>
      </c>
      <c r="L1500" s="13">
        <f t="shared" si="93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8">
        <f t="shared" si="94"/>
        <v>1.9</v>
      </c>
      <c r="R1500" s="9">
        <f t="shared" si="95"/>
        <v>19</v>
      </c>
      <c r="S1500" t="str">
        <f>IF(P1500=publishing, "publishing")</f>
        <v>publishing</v>
      </c>
    </row>
    <row r="1501" spans="1:19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3">
        <f t="shared" si="92"/>
        <v>42587.007326388892</v>
      </c>
      <c r="K1501" s="5">
        <v>1465171833</v>
      </c>
      <c r="L1501" s="13">
        <f t="shared" si="93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8">
        <f t="shared" si="94"/>
        <v>0.25</v>
      </c>
      <c r="R1501" s="9">
        <f t="shared" si="95"/>
        <v>5</v>
      </c>
      <c r="S1501" t="str">
        <f>IF(P1501=publishing, "publishing")</f>
        <v>publishing</v>
      </c>
    </row>
    <row r="1502" spans="1:19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3">
        <f t="shared" si="92"/>
        <v>41395.904594907406</v>
      </c>
      <c r="K1502" s="5">
        <v>1364852557</v>
      </c>
      <c r="L1502" s="13">
        <f t="shared" si="93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8">
        <f t="shared" si="94"/>
        <v>25.035714285714285</v>
      </c>
      <c r="R1502" s="9">
        <f t="shared" si="95"/>
        <v>46.733333333333334</v>
      </c>
      <c r="S1502" t="str">
        <f>IF(P1502=publishing, "publishing")</f>
        <v>publishing</v>
      </c>
    </row>
    <row r="1503" spans="1:19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3">
        <f t="shared" si="92"/>
        <v>42193.583599537036</v>
      </c>
      <c r="K1503" s="5">
        <v>1433772023</v>
      </c>
      <c r="L1503" s="13">
        <f t="shared" si="93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8">
        <f t="shared" si="94"/>
        <v>166.33076923076925</v>
      </c>
      <c r="R1503" s="9">
        <f t="shared" si="95"/>
        <v>97.731073446327684</v>
      </c>
      <c r="S1503" t="str">
        <f>IF(P1503=photography,"photography")</f>
        <v>photography</v>
      </c>
    </row>
    <row r="1504" spans="1:19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3">
        <f t="shared" si="92"/>
        <v>42454.916666666672</v>
      </c>
      <c r="K1504" s="5">
        <v>1456491680</v>
      </c>
      <c r="L1504" s="13">
        <f t="shared" si="93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8">
        <f t="shared" si="94"/>
        <v>101.44545454545455</v>
      </c>
      <c r="R1504" s="9">
        <f t="shared" si="95"/>
        <v>67.835866261398181</v>
      </c>
      <c r="S1504" t="str">
        <f>IF(P1504=photography,"photography")</f>
        <v>photography</v>
      </c>
    </row>
    <row r="1505" spans="1:19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3">
        <f t="shared" si="92"/>
        <v>42666.347233796296</v>
      </c>
      <c r="K1505" s="5">
        <v>1472026801</v>
      </c>
      <c r="L1505" s="13">
        <f t="shared" si="93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8">
        <f t="shared" si="94"/>
        <v>107.89146666666667</v>
      </c>
      <c r="R1505" s="9">
        <f t="shared" si="95"/>
        <v>56.98492957746479</v>
      </c>
      <c r="S1505" t="str">
        <f>IF(P1505=photography,"photography")</f>
        <v>photography</v>
      </c>
    </row>
    <row r="1506" spans="1:19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3">
        <f t="shared" si="92"/>
        <v>41800.356249999997</v>
      </c>
      <c r="K1506" s="5">
        <v>1399996024</v>
      </c>
      <c r="L1506" s="13">
        <f t="shared" si="93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8">
        <f t="shared" si="94"/>
        <v>277.93846153846158</v>
      </c>
      <c r="R1506" s="9">
        <f t="shared" si="95"/>
        <v>67.159851301115239</v>
      </c>
      <c r="S1506" t="str">
        <f>IF(P1506=photography,"photography")</f>
        <v>photography</v>
      </c>
    </row>
    <row r="1507" spans="1:19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3">
        <f t="shared" si="92"/>
        <v>42451.834027777775</v>
      </c>
      <c r="K1507" s="5">
        <v>1455446303</v>
      </c>
      <c r="L1507" s="13">
        <f t="shared" si="93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8">
        <f t="shared" si="94"/>
        <v>103.58125</v>
      </c>
      <c r="R1507" s="9">
        <f t="shared" si="95"/>
        <v>48.037681159420288</v>
      </c>
      <c r="S1507" t="str">
        <f>IF(P1507=photography,"photography")</f>
        <v>photography</v>
      </c>
    </row>
    <row r="1508" spans="1:19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3">
        <f t="shared" si="92"/>
        <v>41844.785925925928</v>
      </c>
      <c r="K1508" s="5">
        <v>1403635904</v>
      </c>
      <c r="L1508" s="13">
        <f t="shared" si="93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8">
        <f t="shared" si="94"/>
        <v>111.4</v>
      </c>
      <c r="R1508" s="9">
        <f t="shared" si="95"/>
        <v>38.860465116279073</v>
      </c>
      <c r="S1508" t="str">
        <f>IF(P1508=photography,"photography")</f>
        <v>photography</v>
      </c>
    </row>
    <row r="1509" spans="1:19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3">
        <f t="shared" si="92"/>
        <v>40313.340277777781</v>
      </c>
      <c r="K1509" s="5">
        <v>1268822909</v>
      </c>
      <c r="L1509" s="13">
        <f t="shared" si="93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8">
        <f t="shared" si="94"/>
        <v>215</v>
      </c>
      <c r="R1509" s="9">
        <f t="shared" si="95"/>
        <v>78.181818181818187</v>
      </c>
      <c r="S1509" t="str">
        <f>IF(P1509=photography,"photography")</f>
        <v>photography</v>
      </c>
    </row>
    <row r="1510" spans="1:19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3">
        <f t="shared" si="92"/>
        <v>41817.614363425928</v>
      </c>
      <c r="K1510" s="5">
        <v>1401201881</v>
      </c>
      <c r="L1510" s="13">
        <f t="shared" si="93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8">
        <f t="shared" si="94"/>
        <v>110.76216216216217</v>
      </c>
      <c r="R1510" s="9">
        <f t="shared" si="95"/>
        <v>97.113744075829388</v>
      </c>
      <c r="S1510" t="str">
        <f>IF(P1510=photography,"photography")</f>
        <v>photography</v>
      </c>
    </row>
    <row r="1511" spans="1:19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3">
        <f t="shared" si="92"/>
        <v>42780.957638888889</v>
      </c>
      <c r="K1511" s="5">
        <v>1484570885</v>
      </c>
      <c r="L1511" s="13">
        <f t="shared" si="93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8">
        <f t="shared" si="94"/>
        <v>123.64125714285714</v>
      </c>
      <c r="R1511" s="9">
        <f t="shared" si="95"/>
        <v>110.39397959183674</v>
      </c>
      <c r="S1511" t="str">
        <f>IF(P1511=photography,"photography")</f>
        <v>photography</v>
      </c>
    </row>
    <row r="1512" spans="1:19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3">
        <f t="shared" si="92"/>
        <v>41839.385162037033</v>
      </c>
      <c r="K1512" s="5">
        <v>1403169278</v>
      </c>
      <c r="L1512" s="13">
        <f t="shared" si="93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8">
        <f t="shared" si="94"/>
        <v>101.03500000000001</v>
      </c>
      <c r="R1512" s="9">
        <f t="shared" si="95"/>
        <v>39.91506172839506</v>
      </c>
      <c r="S1512" t="str">
        <f>IF(P1512=photography,"photography")</f>
        <v>photography</v>
      </c>
    </row>
    <row r="1513" spans="1:19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3">
        <f t="shared" si="92"/>
        <v>42326.625046296293</v>
      </c>
      <c r="K1513" s="5">
        <v>1445263204</v>
      </c>
      <c r="L1513" s="13">
        <f t="shared" si="93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8">
        <f t="shared" si="94"/>
        <v>111.79285714285714</v>
      </c>
      <c r="R1513" s="9">
        <f t="shared" si="95"/>
        <v>75.975728155339809</v>
      </c>
      <c r="S1513" t="str">
        <f>IF(P1513=photography,"photography")</f>
        <v>photography</v>
      </c>
    </row>
    <row r="1514" spans="1:19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3">
        <f t="shared" si="92"/>
        <v>42771.684479166666</v>
      </c>
      <c r="K1514" s="5">
        <v>1483719939</v>
      </c>
      <c r="L1514" s="13">
        <f t="shared" si="93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8">
        <f t="shared" si="94"/>
        <v>558.7714285714286</v>
      </c>
      <c r="R1514" s="9">
        <f t="shared" si="95"/>
        <v>58.379104477611939</v>
      </c>
      <c r="S1514" t="str">
        <f>IF(P1514=photography,"photography")</f>
        <v>photography</v>
      </c>
    </row>
    <row r="1515" spans="1:19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3">
        <f t="shared" si="92"/>
        <v>41836.637337962966</v>
      </c>
      <c r="K1515" s="5">
        <v>1402931866</v>
      </c>
      <c r="L1515" s="13">
        <f t="shared" si="93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8">
        <f t="shared" si="94"/>
        <v>150.01875000000001</v>
      </c>
      <c r="R1515" s="9">
        <f t="shared" si="95"/>
        <v>55.82093023255814</v>
      </c>
      <c r="S1515" t="str">
        <f>IF(P1515=photography,"photography")</f>
        <v>photography</v>
      </c>
    </row>
    <row r="1516" spans="1:19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3">
        <f t="shared" si="92"/>
        <v>42274.597685185188</v>
      </c>
      <c r="K1516" s="5">
        <v>1439907640</v>
      </c>
      <c r="L1516" s="13">
        <f t="shared" si="93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8">
        <f t="shared" si="94"/>
        <v>106.476</v>
      </c>
      <c r="R1516" s="9">
        <f t="shared" si="95"/>
        <v>151.24431818181819</v>
      </c>
      <c r="S1516" t="str">
        <f>IF(P1516=photography,"photography")</f>
        <v>photography</v>
      </c>
    </row>
    <row r="1517" spans="1:19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3">
        <f t="shared" si="92"/>
        <v>42445.211770833332</v>
      </c>
      <c r="K1517" s="5">
        <v>1455516297</v>
      </c>
      <c r="L1517" s="13">
        <f t="shared" si="93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8">
        <f t="shared" si="94"/>
        <v>157.18899999999999</v>
      </c>
      <c r="R1517" s="9">
        <f t="shared" si="95"/>
        <v>849.67027027027029</v>
      </c>
      <c r="S1517" t="str">
        <f>IF(P1517=photography,"photography")</f>
        <v>photography</v>
      </c>
    </row>
    <row r="1518" spans="1:19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3">
        <f t="shared" si="92"/>
        <v>42649.583333333328</v>
      </c>
      <c r="K1518" s="5">
        <v>1473160292</v>
      </c>
      <c r="L1518" s="13">
        <f t="shared" si="93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8">
        <f t="shared" si="94"/>
        <v>108.65882352941176</v>
      </c>
      <c r="R1518" s="9">
        <f t="shared" si="95"/>
        <v>159.24137931034483</v>
      </c>
      <c r="S1518" t="str">
        <f>IF(P1518=photography,"photography")</f>
        <v>photography</v>
      </c>
    </row>
    <row r="1519" spans="1:19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3">
        <f t="shared" si="92"/>
        <v>41979.25</v>
      </c>
      <c r="K1519" s="5">
        <v>1415194553</v>
      </c>
      <c r="L1519" s="13">
        <f t="shared" si="93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8">
        <f t="shared" si="94"/>
        <v>161.97999999999999</v>
      </c>
      <c r="R1519" s="9">
        <f t="shared" si="95"/>
        <v>39.507317073170732</v>
      </c>
      <c r="S1519" t="str">
        <f>IF(P1519=photography,"photography")</f>
        <v>photography</v>
      </c>
    </row>
    <row r="1520" spans="1:19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3">
        <f t="shared" si="92"/>
        <v>41790.8200462963</v>
      </c>
      <c r="K1520" s="5">
        <v>1398973252</v>
      </c>
      <c r="L1520" s="13">
        <f t="shared" si="93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8">
        <f t="shared" si="94"/>
        <v>205.36666666666665</v>
      </c>
      <c r="R1520" s="9">
        <f t="shared" si="95"/>
        <v>130.52966101694915</v>
      </c>
      <c r="S1520" t="str">
        <f>IF(P1520=photography,"photography")</f>
        <v>photography</v>
      </c>
    </row>
    <row r="1521" spans="1:19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3">
        <f t="shared" si="92"/>
        <v>41810.915972222225</v>
      </c>
      <c r="K1521" s="5">
        <v>1400867283</v>
      </c>
      <c r="L1521" s="13">
        <f t="shared" si="93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8">
        <f t="shared" si="94"/>
        <v>103.36388888888889</v>
      </c>
      <c r="R1521" s="9">
        <f t="shared" si="95"/>
        <v>64.156896551724131</v>
      </c>
      <c r="S1521" t="str">
        <f>IF(P1521=photography,"photography")</f>
        <v>photography</v>
      </c>
    </row>
    <row r="1522" spans="1:19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3">
        <f t="shared" si="92"/>
        <v>41992.166666666672</v>
      </c>
      <c r="K1522" s="5">
        <v>1415824513</v>
      </c>
      <c r="L1522" s="13">
        <f t="shared" si="93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8">
        <f t="shared" si="94"/>
        <v>103.47222222222223</v>
      </c>
      <c r="R1522" s="9">
        <f t="shared" si="95"/>
        <v>111.52694610778443</v>
      </c>
      <c r="S1522" t="str">
        <f>IF(P1522=photography,"photography")</f>
        <v>photography</v>
      </c>
    </row>
    <row r="1523" spans="1:19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3">
        <f t="shared" si="92"/>
        <v>42528.167719907404</v>
      </c>
      <c r="K1523" s="5">
        <v>1462248091</v>
      </c>
      <c r="L1523" s="13">
        <f t="shared" si="93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8">
        <f t="shared" si="94"/>
        <v>106.81333333333333</v>
      </c>
      <c r="R1523" s="9">
        <f t="shared" si="95"/>
        <v>170.44680851063831</v>
      </c>
      <c r="S1523" t="str">
        <f>IF(P1523=photography,"photography")</f>
        <v>photography</v>
      </c>
    </row>
    <row r="1524" spans="1:19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3">
        <f t="shared" si="92"/>
        <v>41929.830312500002</v>
      </c>
      <c r="K1524" s="5">
        <v>1410983739</v>
      </c>
      <c r="L1524" s="13">
        <f t="shared" si="93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8">
        <f t="shared" si="94"/>
        <v>138.96574712643678</v>
      </c>
      <c r="R1524" s="9">
        <f t="shared" si="95"/>
        <v>133.7391592920354</v>
      </c>
      <c r="S1524" t="str">
        <f>IF(P1524=photography,"photography")</f>
        <v>photography</v>
      </c>
    </row>
    <row r="1525" spans="1:19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3">
        <f t="shared" si="92"/>
        <v>41996</v>
      </c>
      <c r="K1525" s="5">
        <v>1416592916</v>
      </c>
      <c r="L1525" s="13">
        <f t="shared" si="93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8">
        <f t="shared" si="94"/>
        <v>124.84324324324325</v>
      </c>
      <c r="R1525" s="9">
        <f t="shared" si="95"/>
        <v>95.834024896265561</v>
      </c>
      <c r="S1525" t="str">
        <f>IF(P1525=photography,"photography")</f>
        <v>photography</v>
      </c>
    </row>
    <row r="1526" spans="1:19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3">
        <f t="shared" si="92"/>
        <v>42786.501041666663</v>
      </c>
      <c r="K1526" s="5">
        <v>1485000090</v>
      </c>
      <c r="L1526" s="13">
        <f t="shared" si="93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8">
        <f t="shared" si="94"/>
        <v>206.99999999999997</v>
      </c>
      <c r="R1526" s="9">
        <f t="shared" si="95"/>
        <v>221.78571428571428</v>
      </c>
      <c r="S1526" t="str">
        <f>IF(P1526=photography,"photography")</f>
        <v>photography</v>
      </c>
    </row>
    <row r="1527" spans="1:19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3">
        <f t="shared" si="92"/>
        <v>42600.702986111108</v>
      </c>
      <c r="K1527" s="5">
        <v>1468947138</v>
      </c>
      <c r="L1527" s="13">
        <f t="shared" si="93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8">
        <f t="shared" si="94"/>
        <v>174.00576923076923</v>
      </c>
      <c r="R1527" s="9">
        <f t="shared" si="95"/>
        <v>32.315357142857138</v>
      </c>
      <c r="S1527" t="str">
        <f>IF(P1527=photography,"photography")</f>
        <v>photography</v>
      </c>
    </row>
    <row r="1528" spans="1:19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3">
        <f t="shared" si="92"/>
        <v>42388.276006944448</v>
      </c>
      <c r="K1528" s="5">
        <v>1448951847</v>
      </c>
      <c r="L1528" s="13">
        <f t="shared" si="93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8">
        <f t="shared" si="94"/>
        <v>120.32608695652173</v>
      </c>
      <c r="R1528" s="9">
        <f t="shared" si="95"/>
        <v>98.839285714285708</v>
      </c>
      <c r="S1528" t="str">
        <f>IF(P1528=photography,"photography")</f>
        <v>photography</v>
      </c>
    </row>
    <row r="1529" spans="1:19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3">
        <f t="shared" si="92"/>
        <v>42808.558865740735</v>
      </c>
      <c r="K1529" s="5">
        <v>1487082286</v>
      </c>
      <c r="L1529" s="13">
        <f t="shared" si="93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8">
        <f t="shared" si="94"/>
        <v>110.44428571428573</v>
      </c>
      <c r="R1529" s="9">
        <f t="shared" si="95"/>
        <v>55.222142857142863</v>
      </c>
      <c r="S1529" t="str">
        <f>IF(P1529=photography,"photography")</f>
        <v>photography</v>
      </c>
    </row>
    <row r="1530" spans="1:19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3">
        <f t="shared" si="92"/>
        <v>42767</v>
      </c>
      <c r="K1530" s="5">
        <v>1483292122</v>
      </c>
      <c r="L1530" s="13">
        <f t="shared" si="93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8">
        <f t="shared" si="94"/>
        <v>281.56666666666666</v>
      </c>
      <c r="R1530" s="9">
        <f t="shared" si="95"/>
        <v>52.793750000000003</v>
      </c>
      <c r="S1530" t="str">
        <f>IF(P1530=photography,"photography")</f>
        <v>photography</v>
      </c>
    </row>
    <row r="1531" spans="1:19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3">
        <f t="shared" si="92"/>
        <v>42082.587037037039</v>
      </c>
      <c r="K1531" s="5">
        <v>1424185520</v>
      </c>
      <c r="L1531" s="13">
        <f t="shared" si="93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8">
        <f t="shared" si="94"/>
        <v>100.67894736842105</v>
      </c>
      <c r="R1531" s="9">
        <f t="shared" si="95"/>
        <v>135.66666666666666</v>
      </c>
      <c r="S1531" t="str">
        <f>IF(P1531=photography,"photography")</f>
        <v>photography</v>
      </c>
    </row>
    <row r="1532" spans="1:19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3">
        <f t="shared" si="92"/>
        <v>42300.767303240747</v>
      </c>
      <c r="K1532" s="5">
        <v>1443464695</v>
      </c>
      <c r="L1532" s="13">
        <f t="shared" si="93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8">
        <f t="shared" si="94"/>
        <v>134.82571428571427</v>
      </c>
      <c r="R1532" s="9">
        <f t="shared" si="95"/>
        <v>53.991990846681922</v>
      </c>
      <c r="S1532" t="str">
        <f>IF(P1532=photography,"photography")</f>
        <v>photography</v>
      </c>
    </row>
    <row r="1533" spans="1:19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3">
        <f t="shared" si="92"/>
        <v>41974.125</v>
      </c>
      <c r="K1533" s="5">
        <v>1414610126</v>
      </c>
      <c r="L1533" s="13">
        <f t="shared" si="93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8">
        <f t="shared" si="94"/>
        <v>175.95744680851064</v>
      </c>
      <c r="R1533" s="9">
        <f t="shared" si="95"/>
        <v>56.643835616438359</v>
      </c>
      <c r="S1533" t="str">
        <f>IF(P1533=photography,"photography")</f>
        <v>photography</v>
      </c>
    </row>
    <row r="1534" spans="1:19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3">
        <f t="shared" si="92"/>
        <v>42415.625</v>
      </c>
      <c r="K1534" s="5">
        <v>1453461865</v>
      </c>
      <c r="L1534" s="13">
        <f t="shared" si="93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8">
        <f t="shared" si="94"/>
        <v>484.02000000000004</v>
      </c>
      <c r="R1534" s="9">
        <f t="shared" si="95"/>
        <v>82.316326530612244</v>
      </c>
      <c r="S1534" t="str">
        <f>IF(P1534=photography,"photography")</f>
        <v>photography</v>
      </c>
    </row>
    <row r="1535" spans="1:19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3">
        <f t="shared" si="92"/>
        <v>42492.165972222225</v>
      </c>
      <c r="K1535" s="5">
        <v>1457913777</v>
      </c>
      <c r="L1535" s="13">
        <f t="shared" si="93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8">
        <f t="shared" si="94"/>
        <v>145.14000000000001</v>
      </c>
      <c r="R1535" s="9">
        <f t="shared" si="95"/>
        <v>88.26081081081081</v>
      </c>
      <c r="S1535" t="str">
        <f>IF(P1535=photography,"photography")</f>
        <v>photography</v>
      </c>
    </row>
    <row r="1536" spans="1:19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3">
        <f t="shared" si="92"/>
        <v>42251.67432870371</v>
      </c>
      <c r="K1536" s="5">
        <v>1438791062</v>
      </c>
      <c r="L1536" s="13">
        <f t="shared" si="93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8">
        <f t="shared" si="94"/>
        <v>417.73333333333335</v>
      </c>
      <c r="R1536" s="9">
        <f t="shared" si="95"/>
        <v>84.905149051490511</v>
      </c>
      <c r="S1536" t="str">
        <f>IF(P1536=photography,"photography")</f>
        <v>photography</v>
      </c>
    </row>
    <row r="1537" spans="1:19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3">
        <f t="shared" si="92"/>
        <v>42513.916666666672</v>
      </c>
      <c r="K1537" s="5">
        <v>1461527631</v>
      </c>
      <c r="L1537" s="13">
        <f t="shared" si="93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8">
        <f t="shared" si="94"/>
        <v>132.42499999999998</v>
      </c>
      <c r="R1537" s="9">
        <f t="shared" si="95"/>
        <v>48.154545454545456</v>
      </c>
      <c r="S1537" t="str">
        <f>IF(P1537=photography,"photography")</f>
        <v>photography</v>
      </c>
    </row>
    <row r="1538" spans="1:19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3">
        <f t="shared" si="92"/>
        <v>42243.802199074074</v>
      </c>
      <c r="K1538" s="5">
        <v>1438110910</v>
      </c>
      <c r="L1538" s="13">
        <f t="shared" si="93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8">
        <f t="shared" si="94"/>
        <v>250.30841666666666</v>
      </c>
      <c r="R1538" s="9">
        <f t="shared" si="95"/>
        <v>66.015406593406595</v>
      </c>
      <c r="S1538" t="str">
        <f>IF(P1538=photography,"photography")</f>
        <v>photography</v>
      </c>
    </row>
    <row r="1539" spans="1:19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3">
        <f t="shared" ref="J1539:J1602" si="96">(((I1539/60)/60)/24)+DATE(1970,1,1)</f>
        <v>42588.75</v>
      </c>
      <c r="K1539" s="5">
        <v>1467358427</v>
      </c>
      <c r="L1539" s="13">
        <f t="shared" ref="L1539:L1602" si="97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8">
        <f t="shared" ref="Q1539:Q1602" si="98">E1539/D1539*100</f>
        <v>179.9</v>
      </c>
      <c r="R1539" s="9">
        <f t="shared" ref="R1539:R1602" si="99">E1539/N1539</f>
        <v>96.375</v>
      </c>
      <c r="S1539" t="str">
        <f>IF(P1539=photography,"photography")</f>
        <v>photography</v>
      </c>
    </row>
    <row r="1540" spans="1:19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3">
        <f t="shared" si="96"/>
        <v>42026.782060185185</v>
      </c>
      <c r="K1540" s="5">
        <v>1418064370</v>
      </c>
      <c r="L1540" s="13">
        <f t="shared" si="97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8">
        <f t="shared" si="98"/>
        <v>102.62857142857142</v>
      </c>
      <c r="R1540" s="9">
        <f t="shared" si="99"/>
        <v>156.17391304347825</v>
      </c>
      <c r="S1540" t="str">
        <f>IF(P1540=photography,"photography")</f>
        <v>photography</v>
      </c>
    </row>
    <row r="1541" spans="1:19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3">
        <f t="shared" si="96"/>
        <v>42738.919201388882</v>
      </c>
      <c r="K1541" s="5">
        <v>1480629819</v>
      </c>
      <c r="L1541" s="13">
        <f t="shared" si="97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8">
        <f t="shared" si="98"/>
        <v>135.98609999999999</v>
      </c>
      <c r="R1541" s="9">
        <f t="shared" si="99"/>
        <v>95.764859154929582</v>
      </c>
      <c r="S1541" t="str">
        <f>IF(P1541=photography,"photography")</f>
        <v>photography</v>
      </c>
    </row>
    <row r="1542" spans="1:19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3">
        <f t="shared" si="96"/>
        <v>41969.052083333328</v>
      </c>
      <c r="K1542" s="5">
        <v>1414368616</v>
      </c>
      <c r="L1542" s="13">
        <f t="shared" si="97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8">
        <f t="shared" si="98"/>
        <v>117.86666666666667</v>
      </c>
      <c r="R1542" s="9">
        <f t="shared" si="99"/>
        <v>180.40816326530611</v>
      </c>
      <c r="S1542" t="str">
        <f>IF(P1542=photography,"photography")</f>
        <v>photography</v>
      </c>
    </row>
    <row r="1543" spans="1:19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3">
        <f t="shared" si="96"/>
        <v>42004.712245370371</v>
      </c>
      <c r="K1543" s="5">
        <v>1417453538</v>
      </c>
      <c r="L1543" s="13">
        <f t="shared" si="97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8">
        <f t="shared" si="98"/>
        <v>3.3333333333333333E-2</v>
      </c>
      <c r="R1543" s="9">
        <f t="shared" si="99"/>
        <v>3</v>
      </c>
      <c r="S1543" t="str">
        <f>IF(P1543=photography,"photography")</f>
        <v>photography</v>
      </c>
    </row>
    <row r="1544" spans="1:19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3">
        <f t="shared" si="96"/>
        <v>42185.996527777781</v>
      </c>
      <c r="K1544" s="5">
        <v>1434412500</v>
      </c>
      <c r="L1544" s="13">
        <f t="shared" si="97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8">
        <f t="shared" si="98"/>
        <v>4</v>
      </c>
      <c r="R1544" s="9">
        <f t="shared" si="99"/>
        <v>20</v>
      </c>
      <c r="S1544" t="str">
        <f>IF(P1544=photography,"photography")</f>
        <v>photography</v>
      </c>
    </row>
    <row r="1545" spans="1:19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3">
        <f t="shared" si="96"/>
        <v>41965.551319444443</v>
      </c>
      <c r="K1545" s="5">
        <v>1414066434</v>
      </c>
      <c r="L1545" s="13">
        <f t="shared" si="97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8">
        <f t="shared" si="98"/>
        <v>0.44444444444444442</v>
      </c>
      <c r="R1545" s="9">
        <f t="shared" si="99"/>
        <v>10</v>
      </c>
      <c r="S1545" t="str">
        <f>IF(P1545=photography,"photography")</f>
        <v>photography</v>
      </c>
    </row>
    <row r="1546" spans="1:19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3">
        <f t="shared" si="96"/>
        <v>42095.012499999997</v>
      </c>
      <c r="K1546" s="5">
        <v>1424222024</v>
      </c>
      <c r="L1546" s="13">
        <f t="shared" si="97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8">
        <f t="shared" si="98"/>
        <v>0</v>
      </c>
      <c r="R1546" s="9" t="e">
        <f t="shared" si="99"/>
        <v>#DIV/0!</v>
      </c>
      <c r="S1546" t="str">
        <f>IF(P1546=photography,"photography")</f>
        <v>photography</v>
      </c>
    </row>
    <row r="1547" spans="1:19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3">
        <f t="shared" si="96"/>
        <v>42065.886111111111</v>
      </c>
      <c r="K1547" s="5">
        <v>1422393234</v>
      </c>
      <c r="L1547" s="13">
        <f t="shared" si="97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8">
        <f t="shared" si="98"/>
        <v>3.3333333333333333E-2</v>
      </c>
      <c r="R1547" s="9">
        <f t="shared" si="99"/>
        <v>1</v>
      </c>
      <c r="S1547" t="str">
        <f>IF(P1547=photography,"photography")</f>
        <v>photography</v>
      </c>
    </row>
    <row r="1548" spans="1:19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3">
        <f t="shared" si="96"/>
        <v>41899.212951388887</v>
      </c>
      <c r="K1548" s="5">
        <v>1405746399</v>
      </c>
      <c r="L1548" s="13">
        <f t="shared" si="97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8">
        <f t="shared" si="98"/>
        <v>28.9</v>
      </c>
      <c r="R1548" s="9">
        <f t="shared" si="99"/>
        <v>26.272727272727273</v>
      </c>
      <c r="S1548" t="str">
        <f>IF(P1548=photography,"photography")</f>
        <v>photography</v>
      </c>
    </row>
    <row r="1549" spans="1:19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3">
        <f t="shared" si="96"/>
        <v>42789.426875000005</v>
      </c>
      <c r="K1549" s="5">
        <v>1487240082</v>
      </c>
      <c r="L1549" s="13">
        <f t="shared" si="97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8">
        <f t="shared" si="98"/>
        <v>0</v>
      </c>
      <c r="R1549" s="9" t="e">
        <f t="shared" si="99"/>
        <v>#DIV/0!</v>
      </c>
      <c r="S1549" t="str">
        <f>IF(P1549=photography,"photography")</f>
        <v>photography</v>
      </c>
    </row>
    <row r="1550" spans="1:19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3">
        <f t="shared" si="96"/>
        <v>42316.923842592587</v>
      </c>
      <c r="K1550" s="5">
        <v>1444425020</v>
      </c>
      <c r="L1550" s="13">
        <f t="shared" si="97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8">
        <f t="shared" si="98"/>
        <v>8.5714285714285712</v>
      </c>
      <c r="R1550" s="9">
        <f t="shared" si="99"/>
        <v>60</v>
      </c>
      <c r="S1550" t="str">
        <f>IF(P1550=photography,"photography")</f>
        <v>photography</v>
      </c>
    </row>
    <row r="1551" spans="1:19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3">
        <f t="shared" si="96"/>
        <v>42311.177766203706</v>
      </c>
      <c r="K1551" s="5">
        <v>1443928559</v>
      </c>
      <c r="L1551" s="13">
        <f t="shared" si="97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8">
        <f t="shared" si="98"/>
        <v>34</v>
      </c>
      <c r="R1551" s="9">
        <f t="shared" si="99"/>
        <v>28.333333333333332</v>
      </c>
      <c r="S1551" t="str">
        <f>IF(P1551=photography,"photography")</f>
        <v>photography</v>
      </c>
    </row>
    <row r="1552" spans="1:19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3">
        <f t="shared" si="96"/>
        <v>42502.449467592596</v>
      </c>
      <c r="K1552" s="5">
        <v>1460458034</v>
      </c>
      <c r="L1552" s="13">
        <f t="shared" si="97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8">
        <f t="shared" si="98"/>
        <v>13.466666666666665</v>
      </c>
      <c r="R1552" s="9">
        <f t="shared" si="99"/>
        <v>14.428571428571429</v>
      </c>
      <c r="S1552" t="str">
        <f>IF(P1552=photography,"photography")</f>
        <v>photography</v>
      </c>
    </row>
    <row r="1553" spans="1:19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3">
        <f t="shared" si="96"/>
        <v>42151.824525462958</v>
      </c>
      <c r="K1553" s="5">
        <v>1430164039</v>
      </c>
      <c r="L1553" s="13">
        <f t="shared" si="97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8">
        <f t="shared" si="98"/>
        <v>0</v>
      </c>
      <c r="R1553" s="9" t="e">
        <f t="shared" si="99"/>
        <v>#DIV/0!</v>
      </c>
      <c r="S1553" t="str">
        <f>IF(P1553=photography,"photography")</f>
        <v>photography</v>
      </c>
    </row>
    <row r="1554" spans="1:19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3">
        <f t="shared" si="96"/>
        <v>41913.165972222225</v>
      </c>
      <c r="K1554" s="5">
        <v>1410366708</v>
      </c>
      <c r="L1554" s="13">
        <f t="shared" si="97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8">
        <f t="shared" si="98"/>
        <v>49.186046511627907</v>
      </c>
      <c r="R1554" s="9">
        <f t="shared" si="99"/>
        <v>132.1875</v>
      </c>
      <c r="S1554" t="str">
        <f>IF(P1554=photography,"photography")</f>
        <v>photography</v>
      </c>
    </row>
    <row r="1555" spans="1:19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3">
        <f t="shared" si="96"/>
        <v>42249.282951388886</v>
      </c>
      <c r="K1555" s="5">
        <v>1438584447</v>
      </c>
      <c r="L1555" s="13">
        <f t="shared" si="97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8">
        <f t="shared" si="98"/>
        <v>0</v>
      </c>
      <c r="R1555" s="9" t="e">
        <f t="shared" si="99"/>
        <v>#DIV/0!</v>
      </c>
      <c r="S1555" t="str">
        <f>IF(P1555=photography,"photography")</f>
        <v>photography</v>
      </c>
    </row>
    <row r="1556" spans="1:19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3">
        <f t="shared" si="96"/>
        <v>42218.252199074079</v>
      </c>
      <c r="K1556" s="5">
        <v>1435903390</v>
      </c>
      <c r="L1556" s="13">
        <f t="shared" si="97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8">
        <f t="shared" si="98"/>
        <v>0</v>
      </c>
      <c r="R1556" s="9" t="e">
        <f t="shared" si="99"/>
        <v>#DIV/0!</v>
      </c>
      <c r="S1556" t="str">
        <f>IF(P1556=photography,"photography")</f>
        <v>photography</v>
      </c>
    </row>
    <row r="1557" spans="1:19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3">
        <f t="shared" si="96"/>
        <v>42264.708333333328</v>
      </c>
      <c r="K1557" s="5">
        <v>1440513832</v>
      </c>
      <c r="L1557" s="13">
        <f t="shared" si="97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8">
        <f t="shared" si="98"/>
        <v>0</v>
      </c>
      <c r="R1557" s="9" t="e">
        <f t="shared" si="99"/>
        <v>#DIV/0!</v>
      </c>
      <c r="S1557" t="str">
        <f>IF(P1557=photography,"photography")</f>
        <v>photography</v>
      </c>
    </row>
    <row r="1558" spans="1:19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3">
        <f t="shared" si="96"/>
        <v>42555.153055555551</v>
      </c>
      <c r="K1558" s="5">
        <v>1465011624</v>
      </c>
      <c r="L1558" s="13">
        <f t="shared" si="97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8">
        <f t="shared" si="98"/>
        <v>45.133333333333333</v>
      </c>
      <c r="R1558" s="9">
        <f t="shared" si="99"/>
        <v>56.416666666666664</v>
      </c>
      <c r="S1558" t="str">
        <f>IF(P1558=photography,"photography")</f>
        <v>photography</v>
      </c>
    </row>
    <row r="1559" spans="1:19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3">
        <f t="shared" si="96"/>
        <v>41902.65315972222</v>
      </c>
      <c r="K1559" s="5">
        <v>1408549233</v>
      </c>
      <c r="L1559" s="13">
        <f t="shared" si="97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8">
        <f t="shared" si="98"/>
        <v>4</v>
      </c>
      <c r="R1559" s="9">
        <f t="shared" si="99"/>
        <v>100</v>
      </c>
      <c r="S1559" t="str">
        <f>IF(P1559=photography,"photography")</f>
        <v>photography</v>
      </c>
    </row>
    <row r="1560" spans="1:19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3">
        <f t="shared" si="96"/>
        <v>42244.508333333331</v>
      </c>
      <c r="K1560" s="5">
        <v>1435656759</v>
      </c>
      <c r="L1560" s="13">
        <f t="shared" si="97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8">
        <f t="shared" si="98"/>
        <v>4.666666666666667</v>
      </c>
      <c r="R1560" s="9">
        <f t="shared" si="99"/>
        <v>11.666666666666666</v>
      </c>
      <c r="S1560" t="str">
        <f>IF(P1560=photography,"photography")</f>
        <v>photography</v>
      </c>
    </row>
    <row r="1561" spans="1:19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3">
        <f t="shared" si="96"/>
        <v>42123.05322916666</v>
      </c>
      <c r="K1561" s="5">
        <v>1428974199</v>
      </c>
      <c r="L1561" s="13">
        <f t="shared" si="97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8">
        <f t="shared" si="98"/>
        <v>0.33333333333333337</v>
      </c>
      <c r="R1561" s="9">
        <f t="shared" si="99"/>
        <v>50</v>
      </c>
      <c r="S1561" t="str">
        <f>IF(P1561=photography,"photography")</f>
        <v>photography</v>
      </c>
    </row>
    <row r="1562" spans="1:19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3">
        <f t="shared" si="96"/>
        <v>41956.062418981484</v>
      </c>
      <c r="K1562" s="5">
        <v>1414110593</v>
      </c>
      <c r="L1562" s="13">
        <f t="shared" si="97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8">
        <f t="shared" si="98"/>
        <v>3.7600000000000002</v>
      </c>
      <c r="R1562" s="9">
        <f t="shared" si="99"/>
        <v>23.5</v>
      </c>
      <c r="S1562" t="str">
        <f>IF(P1562=photography,"photography")</f>
        <v>photography</v>
      </c>
    </row>
    <row r="1563" spans="1:19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3">
        <f t="shared" si="96"/>
        <v>41585.083368055559</v>
      </c>
      <c r="K1563" s="5">
        <v>1381194003</v>
      </c>
      <c r="L1563" s="13">
        <f t="shared" si="97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8">
        <f t="shared" si="98"/>
        <v>0.67</v>
      </c>
      <c r="R1563" s="9">
        <f t="shared" si="99"/>
        <v>67</v>
      </c>
      <c r="S1563" t="str">
        <f>IF(P1563=publishing, "publishing")</f>
        <v>publishing</v>
      </c>
    </row>
    <row r="1564" spans="1:19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3">
        <f t="shared" si="96"/>
        <v>40149.034722222219</v>
      </c>
      <c r="K1564" s="5">
        <v>1253712916</v>
      </c>
      <c r="L1564" s="13">
        <f t="shared" si="97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8">
        <f t="shared" si="98"/>
        <v>0</v>
      </c>
      <c r="R1564" s="9" t="e">
        <f t="shared" si="99"/>
        <v>#DIV/0!</v>
      </c>
      <c r="S1564" t="str">
        <f>IF(P1564=publishing, "publishing")</f>
        <v>publishing</v>
      </c>
    </row>
    <row r="1565" spans="1:19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3">
        <f t="shared" si="96"/>
        <v>41712.700821759259</v>
      </c>
      <c r="K1565" s="5">
        <v>1389635351</v>
      </c>
      <c r="L1565" s="13">
        <f t="shared" si="97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8">
        <f t="shared" si="98"/>
        <v>1.4166666666666665</v>
      </c>
      <c r="R1565" s="9">
        <f t="shared" si="99"/>
        <v>42.5</v>
      </c>
      <c r="S1565" t="str">
        <f>IF(P1565=publishing, "publishing")</f>
        <v>publishing</v>
      </c>
    </row>
    <row r="1566" spans="1:19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3">
        <f t="shared" si="96"/>
        <v>42152.836805555555</v>
      </c>
      <c r="K1566" s="5">
        <v>1430124509</v>
      </c>
      <c r="L1566" s="13">
        <f t="shared" si="97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8">
        <f t="shared" si="98"/>
        <v>0.1</v>
      </c>
      <c r="R1566" s="9">
        <f t="shared" si="99"/>
        <v>10</v>
      </c>
      <c r="S1566" t="str">
        <f>IF(P1566=publishing, "publishing")</f>
        <v>publishing</v>
      </c>
    </row>
    <row r="1567" spans="1:19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3">
        <f t="shared" si="96"/>
        <v>40702.729872685188</v>
      </c>
      <c r="K1567" s="5">
        <v>1304962261</v>
      </c>
      <c r="L1567" s="13">
        <f t="shared" si="97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8">
        <f t="shared" si="98"/>
        <v>2.5</v>
      </c>
      <c r="R1567" s="9">
        <f t="shared" si="99"/>
        <v>100</v>
      </c>
      <c r="S1567" t="str">
        <f>IF(P1567=publishing, "publishing")</f>
        <v>publishing</v>
      </c>
    </row>
    <row r="1568" spans="1:19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3">
        <f t="shared" si="96"/>
        <v>42578.916666666672</v>
      </c>
      <c r="K1568" s="5">
        <v>1467151204</v>
      </c>
      <c r="L1568" s="13">
        <f t="shared" si="97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8">
        <f t="shared" si="98"/>
        <v>21.25</v>
      </c>
      <c r="R1568" s="9">
        <f t="shared" si="99"/>
        <v>108.05084745762711</v>
      </c>
      <c r="S1568" t="str">
        <f>IF(P1568=publishing, "publishing")</f>
        <v>publishing</v>
      </c>
    </row>
    <row r="1569" spans="1:19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3">
        <f t="shared" si="96"/>
        <v>41687</v>
      </c>
      <c r="K1569" s="5">
        <v>1391293745</v>
      </c>
      <c r="L1569" s="13">
        <f t="shared" si="97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8">
        <f t="shared" si="98"/>
        <v>4.117647058823529</v>
      </c>
      <c r="R1569" s="9">
        <f t="shared" si="99"/>
        <v>26.923076923076923</v>
      </c>
      <c r="S1569" t="str">
        <f>IF(P1569=publishing, "publishing")</f>
        <v>publishing</v>
      </c>
    </row>
    <row r="1570" spans="1:19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3">
        <f t="shared" si="96"/>
        <v>41997.062326388885</v>
      </c>
      <c r="K1570" s="5">
        <v>1416360585</v>
      </c>
      <c r="L1570" s="13">
        <f t="shared" si="97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8">
        <f t="shared" si="98"/>
        <v>13.639999999999999</v>
      </c>
      <c r="R1570" s="9">
        <f t="shared" si="99"/>
        <v>155</v>
      </c>
      <c r="S1570" t="str">
        <f>IF(P1570=publishing, "publishing")</f>
        <v>publishing</v>
      </c>
    </row>
    <row r="1571" spans="1:19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3">
        <f t="shared" si="96"/>
        <v>41419.679560185185</v>
      </c>
      <c r="K1571" s="5">
        <v>1366906714</v>
      </c>
      <c r="L1571" s="13">
        <f t="shared" si="97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8">
        <f t="shared" si="98"/>
        <v>0</v>
      </c>
      <c r="R1571" s="9" t="e">
        <f t="shared" si="99"/>
        <v>#DIV/0!</v>
      </c>
      <c r="S1571" t="str">
        <f>IF(P1571=publishing, "publishing")</f>
        <v>publishing</v>
      </c>
    </row>
    <row r="1572" spans="1:19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3">
        <f t="shared" si="96"/>
        <v>42468.771782407406</v>
      </c>
      <c r="K1572" s="5">
        <v>1457551882</v>
      </c>
      <c r="L1572" s="13">
        <f t="shared" si="97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8">
        <f t="shared" si="98"/>
        <v>41.4</v>
      </c>
      <c r="R1572" s="9">
        <f t="shared" si="99"/>
        <v>47.769230769230766</v>
      </c>
      <c r="S1572" t="str">
        <f>IF(P1572=publishing, "publishing")</f>
        <v>publishing</v>
      </c>
    </row>
    <row r="1573" spans="1:19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3">
        <f t="shared" si="96"/>
        <v>42174.769479166673</v>
      </c>
      <c r="K1573" s="5">
        <v>1432146483</v>
      </c>
      <c r="L1573" s="13">
        <f t="shared" si="97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8">
        <f t="shared" si="98"/>
        <v>0.66115702479338845</v>
      </c>
      <c r="R1573" s="9">
        <f t="shared" si="99"/>
        <v>20</v>
      </c>
      <c r="S1573" t="str">
        <f>IF(P1573=publishing, "publishing")</f>
        <v>publishing</v>
      </c>
    </row>
    <row r="1574" spans="1:19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3">
        <f t="shared" si="96"/>
        <v>42428.999305555553</v>
      </c>
      <c r="K1574" s="5">
        <v>1454546859</v>
      </c>
      <c r="L1574" s="13">
        <f t="shared" si="97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8">
        <f t="shared" si="98"/>
        <v>5</v>
      </c>
      <c r="R1574" s="9">
        <f t="shared" si="99"/>
        <v>41.666666666666664</v>
      </c>
      <c r="S1574" t="str">
        <f>IF(P1574=publishing, "publishing")</f>
        <v>publishing</v>
      </c>
    </row>
    <row r="1575" spans="1:19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3">
        <f t="shared" si="96"/>
        <v>42826.165972222225</v>
      </c>
      <c r="K1575" s="5">
        <v>1487548802</v>
      </c>
      <c r="L1575" s="13">
        <f t="shared" si="97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8">
        <f t="shared" si="98"/>
        <v>2.4777777777777779</v>
      </c>
      <c r="R1575" s="9">
        <f t="shared" si="99"/>
        <v>74.333333333333329</v>
      </c>
      <c r="S1575" t="str">
        <f>IF(P1575=publishing, "publishing")</f>
        <v>publishing</v>
      </c>
    </row>
    <row r="1576" spans="1:19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3">
        <f t="shared" si="96"/>
        <v>42052.927418981482</v>
      </c>
      <c r="K1576" s="5">
        <v>1421187329</v>
      </c>
      <c r="L1576" s="13">
        <f t="shared" si="97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8">
        <f t="shared" si="98"/>
        <v>5.0599999999999996</v>
      </c>
      <c r="R1576" s="9">
        <f t="shared" si="99"/>
        <v>84.333333333333329</v>
      </c>
      <c r="S1576" t="str">
        <f>IF(P1576=publishing, "publishing")</f>
        <v>publishing</v>
      </c>
    </row>
    <row r="1577" spans="1:19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3">
        <f t="shared" si="96"/>
        <v>41829.524259259262</v>
      </c>
      <c r="K1577" s="5">
        <v>1402317296</v>
      </c>
      <c r="L1577" s="13">
        <f t="shared" si="97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8">
        <f t="shared" si="98"/>
        <v>22.91</v>
      </c>
      <c r="R1577" s="9">
        <f t="shared" si="99"/>
        <v>65.457142857142856</v>
      </c>
      <c r="S1577" t="str">
        <f>IF(P1577=publishing, "publishing")</f>
        <v>publishing</v>
      </c>
    </row>
    <row r="1578" spans="1:19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3">
        <f t="shared" si="96"/>
        <v>42185.879259259258</v>
      </c>
      <c r="K1578" s="5">
        <v>1431810368</v>
      </c>
      <c r="L1578" s="13">
        <f t="shared" si="97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8">
        <f t="shared" si="98"/>
        <v>13</v>
      </c>
      <c r="R1578" s="9">
        <f t="shared" si="99"/>
        <v>65</v>
      </c>
      <c r="S1578" t="str">
        <f>IF(P1578=publishing, "publishing")</f>
        <v>publishing</v>
      </c>
    </row>
    <row r="1579" spans="1:19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3">
        <f t="shared" si="96"/>
        <v>41114.847777777781</v>
      </c>
      <c r="K1579" s="5">
        <v>1337977248</v>
      </c>
      <c r="L1579" s="13">
        <f t="shared" si="97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8">
        <f t="shared" si="98"/>
        <v>0.54999999999999993</v>
      </c>
      <c r="R1579" s="9">
        <f t="shared" si="99"/>
        <v>27.5</v>
      </c>
      <c r="S1579" t="str">
        <f>IF(P1579=publishing, "publishing")</f>
        <v>publishing</v>
      </c>
    </row>
    <row r="1580" spans="1:19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3">
        <f t="shared" si="96"/>
        <v>40423.083333333336</v>
      </c>
      <c r="K1580" s="5">
        <v>1281317691</v>
      </c>
      <c r="L1580" s="13">
        <f t="shared" si="97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8">
        <f t="shared" si="98"/>
        <v>10.806536636794938</v>
      </c>
      <c r="R1580" s="9">
        <f t="shared" si="99"/>
        <v>51.25</v>
      </c>
      <c r="S1580" t="str">
        <f>IF(P1580=publishing, "publishing")</f>
        <v>publishing</v>
      </c>
    </row>
    <row r="1581" spans="1:19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3">
        <f t="shared" si="96"/>
        <v>41514.996423611112</v>
      </c>
      <c r="K1581" s="5">
        <v>1374882891</v>
      </c>
      <c r="L1581" s="13">
        <f t="shared" si="97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8">
        <f t="shared" si="98"/>
        <v>0.84008400840084008</v>
      </c>
      <c r="R1581" s="9">
        <f t="shared" si="99"/>
        <v>14</v>
      </c>
      <c r="S1581" t="str">
        <f>IF(P1581=publishing, "publishing")</f>
        <v>publishing</v>
      </c>
    </row>
    <row r="1582" spans="1:19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3">
        <f t="shared" si="96"/>
        <v>41050.050069444449</v>
      </c>
      <c r="K1582" s="5">
        <v>1332378726</v>
      </c>
      <c r="L1582" s="13">
        <f t="shared" si="97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8">
        <f t="shared" si="98"/>
        <v>0</v>
      </c>
      <c r="R1582" s="9" t="e">
        <f t="shared" si="99"/>
        <v>#DIV/0!</v>
      </c>
      <c r="S1582" t="str">
        <f>IF(P1582=publishing, "publishing")</f>
        <v>publishing</v>
      </c>
    </row>
    <row r="1583" spans="1:19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3">
        <f t="shared" si="96"/>
        <v>42357.448958333334</v>
      </c>
      <c r="K1583" s="5">
        <v>1447757190</v>
      </c>
      <c r="L1583" s="13">
        <f t="shared" si="97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8">
        <f t="shared" si="98"/>
        <v>0.5</v>
      </c>
      <c r="R1583" s="9">
        <f t="shared" si="99"/>
        <v>5</v>
      </c>
      <c r="S1583" t="str">
        <f>IF(P1583=photography,"photography")</f>
        <v>photography</v>
      </c>
    </row>
    <row r="1584" spans="1:19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3">
        <f t="shared" si="96"/>
        <v>42303.888888888891</v>
      </c>
      <c r="K1584" s="5">
        <v>1440961053</v>
      </c>
      <c r="L1584" s="13">
        <f t="shared" si="97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8">
        <f t="shared" si="98"/>
        <v>9.3000000000000007</v>
      </c>
      <c r="R1584" s="9">
        <f t="shared" si="99"/>
        <v>31</v>
      </c>
      <c r="S1584" t="str">
        <f>IF(P1584=photography,"photography")</f>
        <v>photography</v>
      </c>
    </row>
    <row r="1585" spans="1:19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3">
        <f t="shared" si="96"/>
        <v>41907.904988425929</v>
      </c>
      <c r="K1585" s="5">
        <v>1409089391</v>
      </c>
      <c r="L1585" s="13">
        <f t="shared" si="97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8">
        <f t="shared" si="98"/>
        <v>7.4999999999999997E-2</v>
      </c>
      <c r="R1585" s="9">
        <f t="shared" si="99"/>
        <v>15</v>
      </c>
      <c r="S1585" t="str">
        <f>IF(P1585=photography,"photography")</f>
        <v>photography</v>
      </c>
    </row>
    <row r="1586" spans="1:19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3">
        <f t="shared" si="96"/>
        <v>41789.649317129632</v>
      </c>
      <c r="K1586" s="5">
        <v>1400600101</v>
      </c>
      <c r="L1586" s="13">
        <f t="shared" si="97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8">
        <f t="shared" si="98"/>
        <v>0</v>
      </c>
      <c r="R1586" s="9" t="e">
        <f t="shared" si="99"/>
        <v>#DIV/0!</v>
      </c>
      <c r="S1586" t="str">
        <f>IF(P1586=photography,"photography")</f>
        <v>photography</v>
      </c>
    </row>
    <row r="1587" spans="1:19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3">
        <f t="shared" si="96"/>
        <v>42729.458333333328</v>
      </c>
      <c r="K1587" s="5">
        <v>1480800568</v>
      </c>
      <c r="L1587" s="13">
        <f t="shared" si="97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8">
        <f t="shared" si="98"/>
        <v>79</v>
      </c>
      <c r="R1587" s="9">
        <f t="shared" si="99"/>
        <v>131.66666666666666</v>
      </c>
      <c r="S1587" t="str">
        <f>IF(P1587=photography,"photography")</f>
        <v>photography</v>
      </c>
    </row>
    <row r="1588" spans="1:19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3">
        <f t="shared" si="96"/>
        <v>42099.062754629631</v>
      </c>
      <c r="K1588" s="5">
        <v>1425609022</v>
      </c>
      <c r="L1588" s="13">
        <f t="shared" si="97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8">
        <f t="shared" si="98"/>
        <v>0</v>
      </c>
      <c r="R1588" s="9" t="e">
        <f t="shared" si="99"/>
        <v>#DIV/0!</v>
      </c>
      <c r="S1588" t="str">
        <f>IF(P1588=photography,"photography")</f>
        <v>photography</v>
      </c>
    </row>
    <row r="1589" spans="1:19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3">
        <f t="shared" si="96"/>
        <v>41986.950983796298</v>
      </c>
      <c r="K1589" s="5">
        <v>1415918965</v>
      </c>
      <c r="L1589" s="13">
        <f t="shared" si="97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8">
        <f t="shared" si="98"/>
        <v>1.3333333333333334E-2</v>
      </c>
      <c r="R1589" s="9">
        <f t="shared" si="99"/>
        <v>1</v>
      </c>
      <c r="S1589" t="str">
        <f>IF(P1589=photography,"photography")</f>
        <v>photography</v>
      </c>
    </row>
    <row r="1590" spans="1:19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3">
        <f t="shared" si="96"/>
        <v>42035.841666666667</v>
      </c>
      <c r="K1590" s="5">
        <v>1420091999</v>
      </c>
      <c r="L1590" s="13">
        <f t="shared" si="97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8">
        <f t="shared" si="98"/>
        <v>0</v>
      </c>
      <c r="R1590" s="9" t="e">
        <f t="shared" si="99"/>
        <v>#DIV/0!</v>
      </c>
      <c r="S1590" t="str">
        <f>IF(P1590=photography,"photography")</f>
        <v>photography</v>
      </c>
    </row>
    <row r="1591" spans="1:19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3">
        <f t="shared" si="96"/>
        <v>42286.984791666662</v>
      </c>
      <c r="K1591" s="5">
        <v>1441841886</v>
      </c>
      <c r="L1591" s="13">
        <f t="shared" si="97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8">
        <f t="shared" si="98"/>
        <v>0</v>
      </c>
      <c r="R1591" s="9" t="e">
        <f t="shared" si="99"/>
        <v>#DIV/0!</v>
      </c>
      <c r="S1591" t="str">
        <f>IF(P1591=photography,"photography")</f>
        <v>photography</v>
      </c>
    </row>
    <row r="1592" spans="1:19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3">
        <f t="shared" si="96"/>
        <v>42270.857222222221</v>
      </c>
      <c r="K1592" s="5">
        <v>1440448464</v>
      </c>
      <c r="L1592" s="13">
        <f t="shared" si="97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8">
        <f t="shared" si="98"/>
        <v>1.7000000000000002</v>
      </c>
      <c r="R1592" s="9">
        <f t="shared" si="99"/>
        <v>510</v>
      </c>
      <c r="S1592" t="str">
        <f>IF(P1592=photography,"photography")</f>
        <v>photography</v>
      </c>
    </row>
    <row r="1593" spans="1:19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3">
        <f t="shared" si="96"/>
        <v>42463.68450231482</v>
      </c>
      <c r="K1593" s="5">
        <v>1457112341</v>
      </c>
      <c r="L1593" s="13">
        <f t="shared" si="97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8">
        <f t="shared" si="98"/>
        <v>29.228571428571428</v>
      </c>
      <c r="R1593" s="9">
        <f t="shared" si="99"/>
        <v>44.478260869565219</v>
      </c>
      <c r="S1593" t="str">
        <f>IF(P1593=photography,"photography")</f>
        <v>photography</v>
      </c>
    </row>
    <row r="1594" spans="1:19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3">
        <f t="shared" si="96"/>
        <v>42091.031076388885</v>
      </c>
      <c r="K1594" s="5">
        <v>1423619085</v>
      </c>
      <c r="L1594" s="13">
        <f t="shared" si="97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8">
        <f t="shared" si="98"/>
        <v>0</v>
      </c>
      <c r="R1594" s="9" t="e">
        <f t="shared" si="99"/>
        <v>#DIV/0!</v>
      </c>
      <c r="S1594" t="str">
        <f>IF(P1594=photography,"photography")</f>
        <v>photography</v>
      </c>
    </row>
    <row r="1595" spans="1:19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3">
        <f t="shared" si="96"/>
        <v>42063.845543981486</v>
      </c>
      <c r="K1595" s="5">
        <v>1422562655</v>
      </c>
      <c r="L1595" s="13">
        <f t="shared" si="97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8">
        <f t="shared" si="98"/>
        <v>1.3636363636363637E-2</v>
      </c>
      <c r="R1595" s="9">
        <f t="shared" si="99"/>
        <v>1</v>
      </c>
      <c r="S1595" t="str">
        <f>IF(P1595=photography,"photography")</f>
        <v>photography</v>
      </c>
    </row>
    <row r="1596" spans="1:19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3">
        <f t="shared" si="96"/>
        <v>42505.681249999994</v>
      </c>
      <c r="K1596" s="5">
        <v>1458147982</v>
      </c>
      <c r="L1596" s="13">
        <f t="shared" si="97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8">
        <f t="shared" si="98"/>
        <v>20.5</v>
      </c>
      <c r="R1596" s="9">
        <f t="shared" si="99"/>
        <v>20.5</v>
      </c>
      <c r="S1596" t="str">
        <f>IF(P1596=photography,"photography")</f>
        <v>photography</v>
      </c>
    </row>
    <row r="1597" spans="1:19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3">
        <f t="shared" si="96"/>
        <v>41808.842361111114</v>
      </c>
      <c r="K1597" s="5">
        <v>1400634728</v>
      </c>
      <c r="L1597" s="13">
        <f t="shared" si="97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8">
        <f t="shared" si="98"/>
        <v>0.27999999999999997</v>
      </c>
      <c r="R1597" s="9">
        <f t="shared" si="99"/>
        <v>40</v>
      </c>
      <c r="S1597" t="str">
        <f>IF(P1597=photography,"photography")</f>
        <v>photography</v>
      </c>
    </row>
    <row r="1598" spans="1:19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3">
        <f t="shared" si="96"/>
        <v>41986.471863425926</v>
      </c>
      <c r="K1598" s="5">
        <v>1414577969</v>
      </c>
      <c r="L1598" s="13">
        <f t="shared" si="97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8">
        <f t="shared" si="98"/>
        <v>2.3076923076923079</v>
      </c>
      <c r="R1598" s="9">
        <f t="shared" si="99"/>
        <v>25</v>
      </c>
      <c r="S1598" t="str">
        <f>IF(P1598=photography,"photography")</f>
        <v>photography</v>
      </c>
    </row>
    <row r="1599" spans="1:19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3">
        <f t="shared" si="96"/>
        <v>42633.354131944448</v>
      </c>
      <c r="K1599" s="5">
        <v>1471768197</v>
      </c>
      <c r="L1599" s="13">
        <f t="shared" si="97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8">
        <f t="shared" si="98"/>
        <v>0</v>
      </c>
      <c r="R1599" s="9" t="e">
        <f t="shared" si="99"/>
        <v>#DIV/0!</v>
      </c>
      <c r="S1599" t="str">
        <f>IF(P1599=photography,"photography")</f>
        <v>photography</v>
      </c>
    </row>
    <row r="1600" spans="1:19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3">
        <f t="shared" si="96"/>
        <v>42211.667337962965</v>
      </c>
      <c r="K1600" s="5">
        <v>1432742458</v>
      </c>
      <c r="L1600" s="13">
        <f t="shared" si="97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8">
        <f t="shared" si="98"/>
        <v>0.125</v>
      </c>
      <c r="R1600" s="9">
        <f t="shared" si="99"/>
        <v>1</v>
      </c>
      <c r="S1600" t="str">
        <f>IF(P1600=photography,"photography")</f>
        <v>photography</v>
      </c>
    </row>
    <row r="1601" spans="1:19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3">
        <f t="shared" si="96"/>
        <v>42468.497407407413</v>
      </c>
      <c r="K1601" s="5">
        <v>1457528176</v>
      </c>
      <c r="L1601" s="13">
        <f t="shared" si="97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8">
        <f t="shared" si="98"/>
        <v>0</v>
      </c>
      <c r="R1601" s="9" t="e">
        <f t="shared" si="99"/>
        <v>#DIV/0!</v>
      </c>
      <c r="S1601" t="str">
        <f>IF(P1601=photography,"photography")</f>
        <v>photography</v>
      </c>
    </row>
    <row r="1602" spans="1:19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3">
        <f t="shared" si="96"/>
        <v>41835.21597222222</v>
      </c>
      <c r="K1602" s="5">
        <v>1401585752</v>
      </c>
      <c r="L1602" s="13">
        <f t="shared" si="97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8">
        <f t="shared" si="98"/>
        <v>7.3400000000000007</v>
      </c>
      <c r="R1602" s="9">
        <f t="shared" si="99"/>
        <v>40.777777777777779</v>
      </c>
      <c r="S1602" t="str">
        <f>IF(P1602=photography,"photography")</f>
        <v>photography</v>
      </c>
    </row>
    <row r="1603" spans="1:19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3">
        <f t="shared" ref="J1603:J1666" si="100">(((I1603/60)/60)/24)+DATE(1970,1,1)</f>
        <v>40668.092974537038</v>
      </c>
      <c r="K1603" s="5">
        <v>1301969633</v>
      </c>
      <c r="L1603" s="13">
        <f t="shared" ref="L1603:L1666" si="10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8">
        <f t="shared" ref="Q1603:Q1666" si="102">E1603/D1603*100</f>
        <v>108.2492</v>
      </c>
      <c r="R1603" s="9">
        <f t="shared" ref="R1603:R1666" si="103">E1603/N1603</f>
        <v>48.325535714285714</v>
      </c>
      <c r="S1603" t="str">
        <f>IF(P1603=music, "music")</f>
        <v>music</v>
      </c>
    </row>
    <row r="1604" spans="1:19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3">
        <f t="shared" si="100"/>
        <v>40830.958333333336</v>
      </c>
      <c r="K1604" s="5">
        <v>1314947317</v>
      </c>
      <c r="L1604" s="13">
        <f t="shared" si="101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8">
        <f t="shared" si="102"/>
        <v>100.16666666666667</v>
      </c>
      <c r="R1604" s="9">
        <f t="shared" si="103"/>
        <v>46.953125</v>
      </c>
      <c r="S1604" t="str">
        <f>IF(P1604=music, "music")</f>
        <v>music</v>
      </c>
    </row>
    <row r="1605" spans="1:19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3">
        <f t="shared" si="100"/>
        <v>40936.169664351852</v>
      </c>
      <c r="K1605" s="5">
        <v>1322539459</v>
      </c>
      <c r="L1605" s="13">
        <f t="shared" si="101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8">
        <f t="shared" si="102"/>
        <v>100.03299999999999</v>
      </c>
      <c r="R1605" s="9">
        <f t="shared" si="103"/>
        <v>66.688666666666663</v>
      </c>
      <c r="S1605" t="str">
        <f>IF(P1605=music, "music")</f>
        <v>music</v>
      </c>
    </row>
    <row r="1606" spans="1:19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3">
        <f t="shared" si="100"/>
        <v>40985.80364583333</v>
      </c>
      <c r="K1606" s="5">
        <v>1328559435</v>
      </c>
      <c r="L1606" s="13">
        <f t="shared" si="101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8">
        <f t="shared" si="102"/>
        <v>122.10714285714286</v>
      </c>
      <c r="R1606" s="9">
        <f t="shared" si="103"/>
        <v>48.842857142857142</v>
      </c>
      <c r="S1606" t="str">
        <f>IF(P1606=music, "music")</f>
        <v>music</v>
      </c>
    </row>
    <row r="1607" spans="1:19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3">
        <f t="shared" si="100"/>
        <v>40756.291666666664</v>
      </c>
      <c r="K1607" s="5">
        <v>1311380313</v>
      </c>
      <c r="L1607" s="13">
        <f t="shared" si="101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8">
        <f t="shared" si="102"/>
        <v>100.69333333333334</v>
      </c>
      <c r="R1607" s="9">
        <f t="shared" si="103"/>
        <v>137.30909090909091</v>
      </c>
      <c r="S1607" t="str">
        <f>IF(P1607=music, "music")</f>
        <v>music</v>
      </c>
    </row>
    <row r="1608" spans="1:19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3">
        <f t="shared" si="100"/>
        <v>40626.069884259261</v>
      </c>
      <c r="K1608" s="5">
        <v>1293158438</v>
      </c>
      <c r="L1608" s="13">
        <f t="shared" si="101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8">
        <f t="shared" si="102"/>
        <v>101.004125</v>
      </c>
      <c r="R1608" s="9">
        <f t="shared" si="103"/>
        <v>87.829673913043479</v>
      </c>
      <c r="S1608" t="str">
        <f>IF(P1608=music, "music")</f>
        <v>music</v>
      </c>
    </row>
    <row r="1609" spans="1:19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3">
        <f t="shared" si="100"/>
        <v>41074.80846064815</v>
      </c>
      <c r="K1609" s="5">
        <v>1337887451</v>
      </c>
      <c r="L1609" s="13">
        <f t="shared" si="101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8">
        <f t="shared" si="102"/>
        <v>145.11000000000001</v>
      </c>
      <c r="R1609" s="9">
        <f t="shared" si="103"/>
        <v>70.785365853658533</v>
      </c>
      <c r="S1609" t="str">
        <f>IF(P1609=music, "music")</f>
        <v>music</v>
      </c>
    </row>
    <row r="1610" spans="1:19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3">
        <f t="shared" si="100"/>
        <v>41640.226388888892</v>
      </c>
      <c r="K1610" s="5">
        <v>1385754986</v>
      </c>
      <c r="L1610" s="13">
        <f t="shared" si="101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8">
        <f t="shared" si="102"/>
        <v>101.25</v>
      </c>
      <c r="R1610" s="9">
        <f t="shared" si="103"/>
        <v>52.826086956521742</v>
      </c>
      <c r="S1610" t="str">
        <f>IF(P1610=music, "music")</f>
        <v>music</v>
      </c>
    </row>
    <row r="1611" spans="1:19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3">
        <f t="shared" si="100"/>
        <v>40849.333333333336</v>
      </c>
      <c r="K1611" s="5">
        <v>1315612909</v>
      </c>
      <c r="L1611" s="13">
        <f t="shared" si="101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8">
        <f t="shared" si="102"/>
        <v>118.33333333333333</v>
      </c>
      <c r="R1611" s="9">
        <f t="shared" si="103"/>
        <v>443.75</v>
      </c>
      <c r="S1611" t="str">
        <f>IF(P1611=music, "music")</f>
        <v>music</v>
      </c>
    </row>
    <row r="1612" spans="1:19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3">
        <f t="shared" si="100"/>
        <v>41258.924884259257</v>
      </c>
      <c r="K1612" s="5">
        <v>1353017510</v>
      </c>
      <c r="L1612" s="13">
        <f t="shared" si="101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8">
        <f t="shared" si="102"/>
        <v>271.85000000000002</v>
      </c>
      <c r="R1612" s="9">
        <f t="shared" si="103"/>
        <v>48.544642857142854</v>
      </c>
      <c r="S1612" t="str">
        <f>IF(P1612=music, "music")</f>
        <v>music</v>
      </c>
    </row>
    <row r="1613" spans="1:19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3">
        <f t="shared" si="100"/>
        <v>41430.00037037037</v>
      </c>
      <c r="K1613" s="5">
        <v>1368576032</v>
      </c>
      <c r="L1613" s="13">
        <f t="shared" si="101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8">
        <f t="shared" si="102"/>
        <v>125.125</v>
      </c>
      <c r="R1613" s="9">
        <f t="shared" si="103"/>
        <v>37.074074074074076</v>
      </c>
      <c r="S1613" t="str">
        <f>IF(P1613=music, "music")</f>
        <v>music</v>
      </c>
    </row>
    <row r="1614" spans="1:19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3">
        <f t="shared" si="100"/>
        <v>41276.874814814815</v>
      </c>
      <c r="K1614" s="5">
        <v>1354568384</v>
      </c>
      <c r="L1614" s="13">
        <f t="shared" si="101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8">
        <f t="shared" si="102"/>
        <v>110.00000000000001</v>
      </c>
      <c r="R1614" s="9">
        <f t="shared" si="103"/>
        <v>50</v>
      </c>
      <c r="S1614" t="str">
        <f>IF(P1614=music, "music")</f>
        <v>music</v>
      </c>
    </row>
    <row r="1615" spans="1:19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3">
        <f t="shared" si="100"/>
        <v>41112.069467592592</v>
      </c>
      <c r="K1615" s="5">
        <v>1340329202</v>
      </c>
      <c r="L1615" s="13">
        <f t="shared" si="101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8">
        <f t="shared" si="102"/>
        <v>101.49999999999999</v>
      </c>
      <c r="R1615" s="9">
        <f t="shared" si="103"/>
        <v>39.03846153846154</v>
      </c>
      <c r="S1615" t="str">
        <f>IF(P1615=music, "music")</f>
        <v>music</v>
      </c>
    </row>
    <row r="1616" spans="1:19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3">
        <f t="shared" si="100"/>
        <v>41854.708333333336</v>
      </c>
      <c r="K1616" s="5">
        <v>1401924769</v>
      </c>
      <c r="L1616" s="13">
        <f t="shared" si="101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8">
        <f t="shared" si="102"/>
        <v>102.69999999999999</v>
      </c>
      <c r="R1616" s="9">
        <f t="shared" si="103"/>
        <v>66.688311688311686</v>
      </c>
      <c r="S1616" t="str">
        <f>IF(P1616=music, "music")</f>
        <v>music</v>
      </c>
    </row>
    <row r="1617" spans="1:19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3">
        <f t="shared" si="100"/>
        <v>40890.092546296299</v>
      </c>
      <c r="K1617" s="5">
        <v>1319850796</v>
      </c>
      <c r="L1617" s="13">
        <f t="shared" si="101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8">
        <f t="shared" si="102"/>
        <v>114.12500000000001</v>
      </c>
      <c r="R1617" s="9">
        <f t="shared" si="103"/>
        <v>67.132352941176464</v>
      </c>
      <c r="S1617" t="str">
        <f>IF(P1617=music, "music")</f>
        <v>music</v>
      </c>
    </row>
    <row r="1618" spans="1:19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3">
        <f t="shared" si="100"/>
        <v>41235.916666666664</v>
      </c>
      <c r="K1618" s="5">
        <v>1350061821</v>
      </c>
      <c r="L1618" s="13">
        <f t="shared" si="101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8">
        <f t="shared" si="102"/>
        <v>104.2</v>
      </c>
      <c r="R1618" s="9">
        <f t="shared" si="103"/>
        <v>66.369426751592357</v>
      </c>
      <c r="S1618" t="str">
        <f>IF(P1618=music, "music")</f>
        <v>music</v>
      </c>
    </row>
    <row r="1619" spans="1:19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3">
        <f t="shared" si="100"/>
        <v>41579.791666666664</v>
      </c>
      <c r="K1619" s="5">
        <v>1380470188</v>
      </c>
      <c r="L1619" s="13">
        <f t="shared" si="101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8">
        <f t="shared" si="102"/>
        <v>145.85714285714286</v>
      </c>
      <c r="R1619" s="9">
        <f t="shared" si="103"/>
        <v>64.620253164556956</v>
      </c>
      <c r="S1619" t="str">
        <f>IF(P1619=music, "music")</f>
        <v>music</v>
      </c>
    </row>
    <row r="1620" spans="1:19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3">
        <f t="shared" si="100"/>
        <v>41341.654340277775</v>
      </c>
      <c r="K1620" s="5">
        <v>1359301335</v>
      </c>
      <c r="L1620" s="13">
        <f t="shared" si="101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8">
        <f t="shared" si="102"/>
        <v>105.06666666666666</v>
      </c>
      <c r="R1620" s="9">
        <f t="shared" si="103"/>
        <v>58.370370370370374</v>
      </c>
      <c r="S1620" t="str">
        <f>IF(P1620=music, "music")</f>
        <v>music</v>
      </c>
    </row>
    <row r="1621" spans="1:19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3">
        <f t="shared" si="100"/>
        <v>41897.18618055556</v>
      </c>
      <c r="K1621" s="5">
        <v>1408940886</v>
      </c>
      <c r="L1621" s="13">
        <f t="shared" si="101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8">
        <f t="shared" si="102"/>
        <v>133.33333333333331</v>
      </c>
      <c r="R1621" s="9">
        <f t="shared" si="103"/>
        <v>86.956521739130437</v>
      </c>
      <c r="S1621" t="str">
        <f>IF(P1621=music, "music")</f>
        <v>music</v>
      </c>
    </row>
    <row r="1622" spans="1:19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3">
        <f t="shared" si="100"/>
        <v>41328.339583333334</v>
      </c>
      <c r="K1622" s="5">
        <v>1361002140</v>
      </c>
      <c r="L1622" s="13">
        <f t="shared" si="101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8">
        <f t="shared" si="102"/>
        <v>112.99999999999999</v>
      </c>
      <c r="R1622" s="9">
        <f t="shared" si="103"/>
        <v>66.470588235294116</v>
      </c>
      <c r="S1622" t="str">
        <f>IF(P1622=music, "music")</f>
        <v>music</v>
      </c>
    </row>
    <row r="1623" spans="1:19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3">
        <f t="shared" si="100"/>
        <v>41057.165972222225</v>
      </c>
      <c r="K1623" s="5">
        <v>1333550015</v>
      </c>
      <c r="L1623" s="13">
        <f t="shared" si="101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8">
        <f t="shared" si="102"/>
        <v>121.2</v>
      </c>
      <c r="R1623" s="9">
        <f t="shared" si="103"/>
        <v>163.78378378378378</v>
      </c>
      <c r="S1623" t="str">
        <f>IF(P1623=music, "music")</f>
        <v>music</v>
      </c>
    </row>
    <row r="1624" spans="1:19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3">
        <f t="shared" si="100"/>
        <v>41990.332638888889</v>
      </c>
      <c r="K1624" s="5">
        <v>1415343874</v>
      </c>
      <c r="L1624" s="13">
        <f t="shared" si="101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8">
        <f t="shared" si="102"/>
        <v>101.72463768115942</v>
      </c>
      <c r="R1624" s="9">
        <f t="shared" si="103"/>
        <v>107.98461538461538</v>
      </c>
      <c r="S1624" t="str">
        <f>IF(P1624=music, "music")</f>
        <v>music</v>
      </c>
    </row>
    <row r="1625" spans="1:19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3">
        <f t="shared" si="100"/>
        <v>41513.688530092593</v>
      </c>
      <c r="K1625" s="5">
        <v>1372437089</v>
      </c>
      <c r="L1625" s="13">
        <f t="shared" si="101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8">
        <f t="shared" si="102"/>
        <v>101.06666666666666</v>
      </c>
      <c r="R1625" s="9">
        <f t="shared" si="103"/>
        <v>42.111111111111114</v>
      </c>
      <c r="S1625" t="str">
        <f>IF(P1625=music, "music")</f>
        <v>music</v>
      </c>
    </row>
    <row r="1626" spans="1:19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3">
        <f t="shared" si="100"/>
        <v>41283.367303240739</v>
      </c>
      <c r="K1626" s="5">
        <v>1354265335</v>
      </c>
      <c r="L1626" s="13">
        <f t="shared" si="101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8">
        <f t="shared" si="102"/>
        <v>118</v>
      </c>
      <c r="R1626" s="9">
        <f t="shared" si="103"/>
        <v>47.2</v>
      </c>
      <c r="S1626" t="str">
        <f>IF(P1626=music, "music")</f>
        <v>music</v>
      </c>
    </row>
    <row r="1627" spans="1:19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3">
        <f t="shared" si="100"/>
        <v>41163.699687500004</v>
      </c>
      <c r="K1627" s="5">
        <v>1344962853</v>
      </c>
      <c r="L1627" s="13">
        <f t="shared" si="101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8">
        <f t="shared" si="102"/>
        <v>155.33333333333331</v>
      </c>
      <c r="R1627" s="9">
        <f t="shared" si="103"/>
        <v>112.01923076923077</v>
      </c>
      <c r="S1627" t="str">
        <f>IF(P1627=music, "music")</f>
        <v>music</v>
      </c>
    </row>
    <row r="1628" spans="1:19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3">
        <f t="shared" si="100"/>
        <v>41609.889664351853</v>
      </c>
      <c r="K1628" s="5">
        <v>1383337267</v>
      </c>
      <c r="L1628" s="13">
        <f t="shared" si="101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8">
        <f t="shared" si="102"/>
        <v>101.18750000000001</v>
      </c>
      <c r="R1628" s="9">
        <f t="shared" si="103"/>
        <v>74.953703703703709</v>
      </c>
      <c r="S1628" t="str">
        <f>IF(P1628=music, "music")</f>
        <v>music</v>
      </c>
    </row>
    <row r="1629" spans="1:19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3">
        <f t="shared" si="100"/>
        <v>41239.207638888889</v>
      </c>
      <c r="K1629" s="5">
        <v>1351011489</v>
      </c>
      <c r="L1629" s="13">
        <f t="shared" si="101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8">
        <f t="shared" si="102"/>
        <v>117</v>
      </c>
      <c r="R1629" s="9">
        <f t="shared" si="103"/>
        <v>61.578947368421055</v>
      </c>
      <c r="S1629" t="str">
        <f>IF(P1629=music, "music")</f>
        <v>music</v>
      </c>
    </row>
    <row r="1630" spans="1:19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3">
        <f t="shared" si="100"/>
        <v>41807.737060185187</v>
      </c>
      <c r="K1630" s="5">
        <v>1400175682</v>
      </c>
      <c r="L1630" s="13">
        <f t="shared" si="101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8">
        <f t="shared" si="102"/>
        <v>100.925</v>
      </c>
      <c r="R1630" s="9">
        <f t="shared" si="103"/>
        <v>45.875</v>
      </c>
      <c r="S1630" t="str">
        <f>IF(P1630=music, "music")</f>
        <v>music</v>
      </c>
    </row>
    <row r="1631" spans="1:19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3">
        <f t="shared" si="100"/>
        <v>41690.867280092592</v>
      </c>
      <c r="K1631" s="5">
        <v>1389041333</v>
      </c>
      <c r="L1631" s="13">
        <f t="shared" si="101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8">
        <f t="shared" si="102"/>
        <v>103.66666666666666</v>
      </c>
      <c r="R1631" s="9">
        <f t="shared" si="103"/>
        <v>75.853658536585371</v>
      </c>
      <c r="S1631" t="str">
        <f>IF(P1631=music, "music")</f>
        <v>music</v>
      </c>
    </row>
    <row r="1632" spans="1:19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3">
        <f t="shared" si="100"/>
        <v>40970.290972222225</v>
      </c>
      <c r="K1632" s="5">
        <v>1328040375</v>
      </c>
      <c r="L1632" s="13">
        <f t="shared" si="101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8">
        <f t="shared" si="102"/>
        <v>265.25</v>
      </c>
      <c r="R1632" s="9">
        <f t="shared" si="103"/>
        <v>84.206349206349202</v>
      </c>
      <c r="S1632" t="str">
        <f>IF(P1632=music, "music")</f>
        <v>music</v>
      </c>
    </row>
    <row r="1633" spans="1:19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3">
        <f t="shared" si="100"/>
        <v>41194.859502314815</v>
      </c>
      <c r="K1633" s="5">
        <v>1347482261</v>
      </c>
      <c r="L1633" s="13">
        <f t="shared" si="101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8">
        <f t="shared" si="102"/>
        <v>155.91</v>
      </c>
      <c r="R1633" s="9">
        <f t="shared" si="103"/>
        <v>117.22556390977444</v>
      </c>
      <c r="S1633" t="str">
        <f>IF(P1633=music, "music")</f>
        <v>music</v>
      </c>
    </row>
    <row r="1634" spans="1:19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3">
        <f t="shared" si="100"/>
        <v>40810.340902777774</v>
      </c>
      <c r="K1634" s="5">
        <v>1311667854</v>
      </c>
      <c r="L1634" s="13">
        <f t="shared" si="101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8">
        <f t="shared" si="102"/>
        <v>101.62500000000001</v>
      </c>
      <c r="R1634" s="9">
        <f t="shared" si="103"/>
        <v>86.489361702127653</v>
      </c>
      <c r="S1634" t="str">
        <f>IF(P1634=music, "music")</f>
        <v>music</v>
      </c>
    </row>
    <row r="1635" spans="1:19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3">
        <f t="shared" si="100"/>
        <v>40924.208333333336</v>
      </c>
      <c r="K1635" s="5">
        <v>1324329156</v>
      </c>
      <c r="L1635" s="13">
        <f t="shared" si="101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8">
        <f t="shared" si="102"/>
        <v>100</v>
      </c>
      <c r="R1635" s="9">
        <f t="shared" si="103"/>
        <v>172.41379310344828</v>
      </c>
      <c r="S1635" t="str">
        <f>IF(P1635=music, "music")</f>
        <v>music</v>
      </c>
    </row>
    <row r="1636" spans="1:19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3">
        <f t="shared" si="100"/>
        <v>40696.249305555553</v>
      </c>
      <c r="K1636" s="5">
        <v>1303706001</v>
      </c>
      <c r="L1636" s="13">
        <f t="shared" si="101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8">
        <f t="shared" si="102"/>
        <v>100.49999999999999</v>
      </c>
      <c r="R1636" s="9">
        <f t="shared" si="103"/>
        <v>62.8125</v>
      </c>
      <c r="S1636" t="str">
        <f>IF(P1636=music, "music")</f>
        <v>music</v>
      </c>
    </row>
    <row r="1637" spans="1:19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3">
        <f t="shared" si="100"/>
        <v>42562.868761574078</v>
      </c>
      <c r="K1637" s="5">
        <v>1463086261</v>
      </c>
      <c r="L1637" s="13">
        <f t="shared" si="101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8">
        <f t="shared" si="102"/>
        <v>125.29999999999998</v>
      </c>
      <c r="R1637" s="9">
        <f t="shared" si="103"/>
        <v>67.729729729729726</v>
      </c>
      <c r="S1637" t="str">
        <f>IF(P1637=music, "music")</f>
        <v>music</v>
      </c>
    </row>
    <row r="1638" spans="1:19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3">
        <f t="shared" si="100"/>
        <v>40706.166666666664</v>
      </c>
      <c r="K1638" s="5">
        <v>1304129088</v>
      </c>
      <c r="L1638" s="13">
        <f t="shared" si="101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8">
        <f t="shared" si="102"/>
        <v>103.55555555555556</v>
      </c>
      <c r="R1638" s="9">
        <f t="shared" si="103"/>
        <v>53.5632183908046</v>
      </c>
      <c r="S1638" t="str">
        <f>IF(P1638=music, "music")</f>
        <v>music</v>
      </c>
    </row>
    <row r="1639" spans="1:19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3">
        <f t="shared" si="100"/>
        <v>40178.98541666667</v>
      </c>
      <c r="K1639" s="5">
        <v>1257444140</v>
      </c>
      <c r="L1639" s="13">
        <f t="shared" si="101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8">
        <f t="shared" si="102"/>
        <v>103.8</v>
      </c>
      <c r="R1639" s="9">
        <f t="shared" si="103"/>
        <v>34.6</v>
      </c>
      <c r="S1639" t="str">
        <f>IF(P1639=music, "music")</f>
        <v>music</v>
      </c>
    </row>
    <row r="1640" spans="1:19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3">
        <f t="shared" si="100"/>
        <v>41333.892361111109</v>
      </c>
      <c r="K1640" s="5">
        <v>1358180968</v>
      </c>
      <c r="L1640" s="13">
        <f t="shared" si="101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8">
        <f t="shared" si="102"/>
        <v>105</v>
      </c>
      <c r="R1640" s="9">
        <f t="shared" si="103"/>
        <v>38.888888888888886</v>
      </c>
      <c r="S1640" t="str">
        <f>IF(P1640=music, "music")</f>
        <v>music</v>
      </c>
    </row>
    <row r="1641" spans="1:19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3">
        <f t="shared" si="100"/>
        <v>40971.652372685188</v>
      </c>
      <c r="K1641" s="5">
        <v>1328197165</v>
      </c>
      <c r="L1641" s="13">
        <f t="shared" si="101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8">
        <f t="shared" si="102"/>
        <v>100</v>
      </c>
      <c r="R1641" s="9">
        <f t="shared" si="103"/>
        <v>94.736842105263165</v>
      </c>
      <c r="S1641" t="str">
        <f>IF(P1641=music, "music")</f>
        <v>music</v>
      </c>
    </row>
    <row r="1642" spans="1:19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3">
        <f t="shared" si="100"/>
        <v>40393.082638888889</v>
      </c>
      <c r="K1642" s="5">
        <v>1279603955</v>
      </c>
      <c r="L1642" s="13">
        <f t="shared" si="101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8">
        <f t="shared" si="102"/>
        <v>169.86</v>
      </c>
      <c r="R1642" s="9">
        <f t="shared" si="103"/>
        <v>39.967058823529413</v>
      </c>
      <c r="S1642" t="str">
        <f>IF(P1642=music, "music")</f>
        <v>music</v>
      </c>
    </row>
    <row r="1643" spans="1:19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3">
        <f t="shared" si="100"/>
        <v>41992.596574074079</v>
      </c>
      <c r="K1643" s="5">
        <v>1416406744</v>
      </c>
      <c r="L1643" s="13">
        <f t="shared" si="101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8">
        <f t="shared" si="102"/>
        <v>101.4</v>
      </c>
      <c r="R1643" s="9">
        <f t="shared" si="103"/>
        <v>97.5</v>
      </c>
      <c r="S1643" t="str">
        <f>IF(P1643=music, "music")</f>
        <v>music</v>
      </c>
    </row>
    <row r="1644" spans="1:19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3">
        <f t="shared" si="100"/>
        <v>40708.024618055555</v>
      </c>
      <c r="K1644" s="5">
        <v>1306283727</v>
      </c>
      <c r="L1644" s="13">
        <f t="shared" si="101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8">
        <f t="shared" si="102"/>
        <v>100</v>
      </c>
      <c r="R1644" s="9">
        <f t="shared" si="103"/>
        <v>42.857142857142854</v>
      </c>
      <c r="S1644" t="str">
        <f>IF(P1644=music, "music")</f>
        <v>music</v>
      </c>
    </row>
    <row r="1645" spans="1:19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3">
        <f t="shared" si="100"/>
        <v>41176.824212962965</v>
      </c>
      <c r="K1645" s="5">
        <v>1345924012</v>
      </c>
      <c r="L1645" s="13">
        <f t="shared" si="101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8">
        <f t="shared" si="102"/>
        <v>124.70000000000002</v>
      </c>
      <c r="R1645" s="9">
        <f t="shared" si="103"/>
        <v>168.51351351351352</v>
      </c>
      <c r="S1645" t="str">
        <f>IF(P1645=music, "music")</f>
        <v>music</v>
      </c>
    </row>
    <row r="1646" spans="1:19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3">
        <f t="shared" si="100"/>
        <v>41235.101388888892</v>
      </c>
      <c r="K1646" s="5">
        <v>1348363560</v>
      </c>
      <c r="L1646" s="13">
        <f t="shared" si="101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8">
        <f t="shared" si="102"/>
        <v>109.5</v>
      </c>
      <c r="R1646" s="9">
        <f t="shared" si="103"/>
        <v>85.546875</v>
      </c>
      <c r="S1646" t="str">
        <f>IF(P1646=music, "music")</f>
        <v>music</v>
      </c>
    </row>
    <row r="1647" spans="1:19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3">
        <f t="shared" si="100"/>
        <v>41535.617361111108</v>
      </c>
      <c r="K1647" s="5">
        <v>1378306140</v>
      </c>
      <c r="L1647" s="13">
        <f t="shared" si="101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8">
        <f t="shared" si="102"/>
        <v>110.80000000000001</v>
      </c>
      <c r="R1647" s="9">
        <f t="shared" si="103"/>
        <v>554</v>
      </c>
      <c r="S1647" t="str">
        <f>IF(P1647=music, "music")</f>
        <v>music</v>
      </c>
    </row>
    <row r="1648" spans="1:19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3">
        <f t="shared" si="100"/>
        <v>41865.757638888892</v>
      </c>
      <c r="K1648" s="5">
        <v>1405248503</v>
      </c>
      <c r="L1648" s="13">
        <f t="shared" si="101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8">
        <f t="shared" si="102"/>
        <v>110.2</v>
      </c>
      <c r="R1648" s="9">
        <f t="shared" si="103"/>
        <v>26.554216867469879</v>
      </c>
      <c r="S1648" t="str">
        <f>IF(P1648=music, "music")</f>
        <v>music</v>
      </c>
    </row>
    <row r="1649" spans="1:19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3">
        <f t="shared" si="100"/>
        <v>41069.409456018519</v>
      </c>
      <c r="K1649" s="5">
        <v>1336643377</v>
      </c>
      <c r="L1649" s="13">
        <f t="shared" si="101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8">
        <f t="shared" si="102"/>
        <v>104.71999999999998</v>
      </c>
      <c r="R1649" s="9">
        <f t="shared" si="103"/>
        <v>113.82608695652173</v>
      </c>
      <c r="S1649" t="str">
        <f>IF(P1649=music, "music")</f>
        <v>music</v>
      </c>
    </row>
    <row r="1650" spans="1:19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3">
        <f t="shared" si="100"/>
        <v>40622.662986111114</v>
      </c>
      <c r="K1650" s="5">
        <v>1298048082</v>
      </c>
      <c r="L1650" s="13">
        <f t="shared" si="101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8">
        <f t="shared" si="102"/>
        <v>125.26086956521738</v>
      </c>
      <c r="R1650" s="9">
        <f t="shared" si="103"/>
        <v>32.011111111111113</v>
      </c>
      <c r="S1650" t="str">
        <f>IF(P1650=music, "music")</f>
        <v>music</v>
      </c>
    </row>
    <row r="1651" spans="1:19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3">
        <f t="shared" si="100"/>
        <v>41782.684664351851</v>
      </c>
      <c r="K1651" s="5">
        <v>1396974355</v>
      </c>
      <c r="L1651" s="13">
        <f t="shared" si="101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8">
        <f t="shared" si="102"/>
        <v>100.58763157894737</v>
      </c>
      <c r="R1651" s="9">
        <f t="shared" si="103"/>
        <v>47.189259259259259</v>
      </c>
      <c r="S1651" t="str">
        <f>IF(P1651=music, "music")</f>
        <v>music</v>
      </c>
    </row>
    <row r="1652" spans="1:19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3">
        <f t="shared" si="100"/>
        <v>41556.435613425929</v>
      </c>
      <c r="K1652" s="5">
        <v>1378722437</v>
      </c>
      <c r="L1652" s="13">
        <f t="shared" si="101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8">
        <f t="shared" si="102"/>
        <v>141.55000000000001</v>
      </c>
      <c r="R1652" s="9">
        <f t="shared" si="103"/>
        <v>88.46875</v>
      </c>
      <c r="S1652" t="str">
        <f>IF(P1652=music, "music")</f>
        <v>music</v>
      </c>
    </row>
    <row r="1653" spans="1:19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3">
        <f t="shared" si="100"/>
        <v>40659.290972222225</v>
      </c>
      <c r="K1653" s="5">
        <v>1300916220</v>
      </c>
      <c r="L1653" s="13">
        <f t="shared" si="101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8">
        <f t="shared" si="102"/>
        <v>100.75</v>
      </c>
      <c r="R1653" s="9">
        <f t="shared" si="103"/>
        <v>100.75</v>
      </c>
      <c r="S1653" t="str">
        <f>IF(P1653=music, "music")</f>
        <v>music</v>
      </c>
    </row>
    <row r="1654" spans="1:19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3">
        <f t="shared" si="100"/>
        <v>41602.534641203703</v>
      </c>
      <c r="K1654" s="5">
        <v>1382701793</v>
      </c>
      <c r="L1654" s="13">
        <f t="shared" si="101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8">
        <f t="shared" si="102"/>
        <v>100.66666666666666</v>
      </c>
      <c r="R1654" s="9">
        <f t="shared" si="103"/>
        <v>64.714285714285708</v>
      </c>
      <c r="S1654" t="str">
        <f>IF(P1654=music, "music")</f>
        <v>music</v>
      </c>
    </row>
    <row r="1655" spans="1:19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3">
        <f t="shared" si="100"/>
        <v>40657.834444444445</v>
      </c>
      <c r="K1655" s="5">
        <v>1300996896</v>
      </c>
      <c r="L1655" s="13">
        <f t="shared" si="101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8">
        <f t="shared" si="102"/>
        <v>174.2304</v>
      </c>
      <c r="R1655" s="9">
        <f t="shared" si="103"/>
        <v>51.854285714285716</v>
      </c>
      <c r="S1655" t="str">
        <f>IF(P1655=music, "music")</f>
        <v>music</v>
      </c>
    </row>
    <row r="1656" spans="1:19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3">
        <f t="shared" si="100"/>
        <v>41017.890740740739</v>
      </c>
      <c r="K1656" s="5">
        <v>1332192160</v>
      </c>
      <c r="L1656" s="13">
        <f t="shared" si="101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8">
        <f t="shared" si="102"/>
        <v>119.90909090909089</v>
      </c>
      <c r="R1656" s="9">
        <f t="shared" si="103"/>
        <v>38.794117647058826</v>
      </c>
      <c r="S1656" t="str">
        <f>IF(P1656=music, "music")</f>
        <v>music</v>
      </c>
    </row>
    <row r="1657" spans="1:19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3">
        <f t="shared" si="100"/>
        <v>41004.750231481477</v>
      </c>
      <c r="K1657" s="5">
        <v>1331060420</v>
      </c>
      <c r="L1657" s="13">
        <f t="shared" si="101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8">
        <f t="shared" si="102"/>
        <v>142.86666666666667</v>
      </c>
      <c r="R1657" s="9">
        <f t="shared" si="103"/>
        <v>44.645833333333336</v>
      </c>
      <c r="S1657" t="str">
        <f>IF(P1657=music, "music")</f>
        <v>music</v>
      </c>
    </row>
    <row r="1658" spans="1:19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3">
        <f t="shared" si="100"/>
        <v>41256.928842592592</v>
      </c>
      <c r="K1658" s="5">
        <v>1352845052</v>
      </c>
      <c r="L1658" s="13">
        <f t="shared" si="101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8">
        <f t="shared" si="102"/>
        <v>100.33493333333334</v>
      </c>
      <c r="R1658" s="9">
        <f t="shared" si="103"/>
        <v>156.77333333333334</v>
      </c>
      <c r="S1658" t="str">
        <f>IF(P1658=music, "music")</f>
        <v>music</v>
      </c>
    </row>
    <row r="1659" spans="1:19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3">
        <f t="shared" si="100"/>
        <v>41053.782037037039</v>
      </c>
      <c r="K1659" s="5">
        <v>1335293168</v>
      </c>
      <c r="L1659" s="13">
        <f t="shared" si="101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8">
        <f t="shared" si="102"/>
        <v>104.93380000000001</v>
      </c>
      <c r="R1659" s="9">
        <f t="shared" si="103"/>
        <v>118.70339366515837</v>
      </c>
      <c r="S1659" t="str">
        <f>IF(P1659=music, "music")</f>
        <v>music</v>
      </c>
    </row>
    <row r="1660" spans="1:19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3">
        <f t="shared" si="100"/>
        <v>41261.597222222219</v>
      </c>
      <c r="K1660" s="5">
        <v>1352524767</v>
      </c>
      <c r="L1660" s="13">
        <f t="shared" si="101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8">
        <f t="shared" si="102"/>
        <v>132.23333333333335</v>
      </c>
      <c r="R1660" s="9">
        <f t="shared" si="103"/>
        <v>74.149532710280369</v>
      </c>
      <c r="S1660" t="str">
        <f>IF(P1660=music, "music")</f>
        <v>music</v>
      </c>
    </row>
    <row r="1661" spans="1:19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3">
        <f t="shared" si="100"/>
        <v>41625.5</v>
      </c>
      <c r="K1661" s="5">
        <v>1384811721</v>
      </c>
      <c r="L1661" s="13">
        <f t="shared" si="101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8">
        <f t="shared" si="102"/>
        <v>112.79999999999998</v>
      </c>
      <c r="R1661" s="9">
        <f t="shared" si="103"/>
        <v>12.533333333333333</v>
      </c>
      <c r="S1661" t="str">
        <f>IF(P1661=music, "music")</f>
        <v>music</v>
      </c>
    </row>
    <row r="1662" spans="1:19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3">
        <f t="shared" si="100"/>
        <v>42490.915972222225</v>
      </c>
      <c r="K1662" s="5">
        <v>1459355950</v>
      </c>
      <c r="L1662" s="13">
        <f t="shared" si="101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8">
        <f t="shared" si="102"/>
        <v>1253.75</v>
      </c>
      <c r="R1662" s="9">
        <f t="shared" si="103"/>
        <v>27.861111111111111</v>
      </c>
      <c r="S1662" t="str">
        <f>IF(P1662=music, "music")</f>
        <v>music</v>
      </c>
    </row>
    <row r="1663" spans="1:19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3">
        <f t="shared" si="100"/>
        <v>42386.875</v>
      </c>
      <c r="K1663" s="5">
        <v>1449359831</v>
      </c>
      <c r="L1663" s="13">
        <f t="shared" si="101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8">
        <f t="shared" si="102"/>
        <v>102.50632911392405</v>
      </c>
      <c r="R1663" s="9">
        <f t="shared" si="103"/>
        <v>80.178217821782184</v>
      </c>
      <c r="S1663" t="str">
        <f>IF(P1663=music, "music")</f>
        <v>music</v>
      </c>
    </row>
    <row r="1664" spans="1:19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3">
        <f t="shared" si="100"/>
        <v>40908.239999999998</v>
      </c>
      <c r="K1664" s="5">
        <v>1320122736</v>
      </c>
      <c r="L1664" s="13">
        <f t="shared" si="101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8">
        <f t="shared" si="102"/>
        <v>102.6375</v>
      </c>
      <c r="R1664" s="9">
        <f t="shared" si="103"/>
        <v>132.43548387096774</v>
      </c>
      <c r="S1664" t="str">
        <f>IF(P1664=music, "music")</f>
        <v>music</v>
      </c>
    </row>
    <row r="1665" spans="1:19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3">
        <f t="shared" si="100"/>
        <v>42036.02207175926</v>
      </c>
      <c r="K1665" s="5">
        <v>1420158707</v>
      </c>
      <c r="L1665" s="13">
        <f t="shared" si="101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8">
        <f t="shared" si="102"/>
        <v>108</v>
      </c>
      <c r="R1665" s="9">
        <f t="shared" si="103"/>
        <v>33.75</v>
      </c>
      <c r="S1665" t="str">
        <f>IF(P1665=music, "music")</f>
        <v>music</v>
      </c>
    </row>
    <row r="1666" spans="1:19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3">
        <f t="shared" si="100"/>
        <v>40984.165972222225</v>
      </c>
      <c r="K1666" s="5">
        <v>1328033818</v>
      </c>
      <c r="L1666" s="13">
        <f t="shared" si="101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8">
        <f t="shared" si="102"/>
        <v>122.40879999999999</v>
      </c>
      <c r="R1666" s="9">
        <f t="shared" si="103"/>
        <v>34.384494382022467</v>
      </c>
      <c r="S1666" t="str">
        <f>IF(P1666=music, "music")</f>
        <v>music</v>
      </c>
    </row>
    <row r="1667" spans="1:19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3">
        <f t="shared" ref="J1667:J1730" si="104">(((I1667/60)/60)/24)+DATE(1970,1,1)</f>
        <v>40596.125</v>
      </c>
      <c r="K1667" s="5">
        <v>1295624113</v>
      </c>
      <c r="L1667" s="13">
        <f t="shared" ref="L1667:L1730" si="105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8">
        <f t="shared" ref="Q1667:Q1730" si="106">E1667/D1667*100</f>
        <v>119.45714285714286</v>
      </c>
      <c r="R1667" s="9">
        <f t="shared" ref="R1667:R1730" si="107">E1667/N1667</f>
        <v>44.956989247311824</v>
      </c>
      <c r="S1667" t="str">
        <f>IF(P1667=music, "music")</f>
        <v>music</v>
      </c>
    </row>
    <row r="1668" spans="1:19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3">
        <f t="shared" si="104"/>
        <v>41361.211493055554</v>
      </c>
      <c r="K1668" s="5">
        <v>1361858673</v>
      </c>
      <c r="L1668" s="13">
        <f t="shared" si="105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8">
        <f t="shared" si="106"/>
        <v>160.88</v>
      </c>
      <c r="R1668" s="9">
        <f t="shared" si="107"/>
        <v>41.04081632653061</v>
      </c>
      <c r="S1668" t="str">
        <f>IF(P1668=music, "music")</f>
        <v>music</v>
      </c>
    </row>
    <row r="1669" spans="1:19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3">
        <f t="shared" si="104"/>
        <v>41709.290972222225</v>
      </c>
      <c r="K1669" s="5">
        <v>1392169298</v>
      </c>
      <c r="L1669" s="13">
        <f t="shared" si="105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8">
        <f t="shared" si="106"/>
        <v>126.85294117647059</v>
      </c>
      <c r="R1669" s="9">
        <f t="shared" si="107"/>
        <v>52.597560975609753</v>
      </c>
      <c r="S1669" t="str">
        <f>IF(P1669=music, "music")</f>
        <v>music</v>
      </c>
    </row>
    <row r="1670" spans="1:19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3">
        <f t="shared" si="104"/>
        <v>40875.191423611112</v>
      </c>
      <c r="K1670" s="5">
        <v>1319859339</v>
      </c>
      <c r="L1670" s="13">
        <f t="shared" si="105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8">
        <f t="shared" si="106"/>
        <v>102.6375</v>
      </c>
      <c r="R1670" s="9">
        <f t="shared" si="107"/>
        <v>70.784482758620683</v>
      </c>
      <c r="S1670" t="str">
        <f>IF(P1670=music, "music")</f>
        <v>music</v>
      </c>
    </row>
    <row r="1671" spans="1:19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3">
        <f t="shared" si="104"/>
        <v>42521.885138888887</v>
      </c>
      <c r="K1671" s="5">
        <v>1459545276</v>
      </c>
      <c r="L1671" s="13">
        <f t="shared" si="105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8">
        <f t="shared" si="106"/>
        <v>139.75</v>
      </c>
      <c r="R1671" s="9">
        <f t="shared" si="107"/>
        <v>53.75</v>
      </c>
      <c r="S1671" t="str">
        <f>IF(P1671=music, "music")</f>
        <v>music</v>
      </c>
    </row>
    <row r="1672" spans="1:19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3">
        <f t="shared" si="104"/>
        <v>40364.166666666664</v>
      </c>
      <c r="K1672" s="5">
        <v>1273961999</v>
      </c>
      <c r="L1672" s="13">
        <f t="shared" si="105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8">
        <f t="shared" si="106"/>
        <v>102.60000000000001</v>
      </c>
      <c r="R1672" s="9">
        <f t="shared" si="107"/>
        <v>44.608695652173914</v>
      </c>
      <c r="S1672" t="str">
        <f>IF(P1672=music, "music")</f>
        <v>music</v>
      </c>
    </row>
    <row r="1673" spans="1:19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3">
        <f t="shared" si="104"/>
        <v>42583.54414351852</v>
      </c>
      <c r="K1673" s="5">
        <v>1467464614</v>
      </c>
      <c r="L1673" s="13">
        <f t="shared" si="105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8">
        <f t="shared" si="106"/>
        <v>100.67349999999999</v>
      </c>
      <c r="R1673" s="9">
        <f t="shared" si="107"/>
        <v>26.148961038961041</v>
      </c>
      <c r="S1673" t="str">
        <f>IF(P1673=music, "music")</f>
        <v>music</v>
      </c>
    </row>
    <row r="1674" spans="1:19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3">
        <f t="shared" si="104"/>
        <v>41064.656597222223</v>
      </c>
      <c r="K1674" s="5">
        <v>1336232730</v>
      </c>
      <c r="L1674" s="13">
        <f t="shared" si="105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8">
        <f t="shared" si="106"/>
        <v>112.94117647058823</v>
      </c>
      <c r="R1674" s="9">
        <f t="shared" si="107"/>
        <v>39.183673469387756</v>
      </c>
      <c r="S1674" t="str">
        <f>IF(P1674=music, "music")</f>
        <v>music</v>
      </c>
    </row>
    <row r="1675" spans="1:19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3">
        <f t="shared" si="104"/>
        <v>42069.878379629634</v>
      </c>
      <c r="K1675" s="5">
        <v>1423083892</v>
      </c>
      <c r="L1675" s="13">
        <f t="shared" si="105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8">
        <f t="shared" si="106"/>
        <v>128.09523809523807</v>
      </c>
      <c r="R1675" s="9">
        <f t="shared" si="107"/>
        <v>45.593220338983052</v>
      </c>
      <c r="S1675" t="str">
        <f>IF(P1675=music, "music")</f>
        <v>music</v>
      </c>
    </row>
    <row r="1676" spans="1:19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3">
        <f t="shared" si="104"/>
        <v>42600.290972222225</v>
      </c>
      <c r="K1676" s="5">
        <v>1468852306</v>
      </c>
      <c r="L1676" s="13">
        <f t="shared" si="105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8">
        <f t="shared" si="106"/>
        <v>201.7</v>
      </c>
      <c r="R1676" s="9">
        <f t="shared" si="107"/>
        <v>89.247787610619469</v>
      </c>
      <c r="S1676" t="str">
        <f>IF(P1676=music, "music")</f>
        <v>music</v>
      </c>
    </row>
    <row r="1677" spans="1:19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3">
        <f t="shared" si="104"/>
        <v>40832.918749999997</v>
      </c>
      <c r="K1677" s="5">
        <v>1316194540</v>
      </c>
      <c r="L1677" s="13">
        <f t="shared" si="105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8">
        <f t="shared" si="106"/>
        <v>137.416</v>
      </c>
      <c r="R1677" s="9">
        <f t="shared" si="107"/>
        <v>40.416470588235299</v>
      </c>
      <c r="S1677" t="str">
        <f>IF(P1677=music, "music")</f>
        <v>music</v>
      </c>
    </row>
    <row r="1678" spans="1:19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3">
        <f t="shared" si="104"/>
        <v>41020.165972222225</v>
      </c>
      <c r="K1678" s="5">
        <v>1330968347</v>
      </c>
      <c r="L1678" s="13">
        <f t="shared" si="105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8">
        <f t="shared" si="106"/>
        <v>115.33333333333333</v>
      </c>
      <c r="R1678" s="9">
        <f t="shared" si="107"/>
        <v>82.38095238095238</v>
      </c>
      <c r="S1678" t="str">
        <f>IF(P1678=music, "music")</f>
        <v>music</v>
      </c>
    </row>
    <row r="1679" spans="1:19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3">
        <f t="shared" si="104"/>
        <v>42476.249305555553</v>
      </c>
      <c r="K1679" s="5">
        <v>1455615976</v>
      </c>
      <c r="L1679" s="13">
        <f t="shared" si="105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8">
        <f t="shared" si="106"/>
        <v>111.66666666666667</v>
      </c>
      <c r="R1679" s="9">
        <f t="shared" si="107"/>
        <v>159.52380952380952</v>
      </c>
      <c r="S1679" t="str">
        <f>IF(P1679=music, "music")</f>
        <v>music</v>
      </c>
    </row>
    <row r="1680" spans="1:19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3">
        <f t="shared" si="104"/>
        <v>41676.854988425926</v>
      </c>
      <c r="K1680" s="5">
        <v>1390509071</v>
      </c>
      <c r="L1680" s="13">
        <f t="shared" si="105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8">
        <f t="shared" si="106"/>
        <v>118.39999999999999</v>
      </c>
      <c r="R1680" s="9">
        <f t="shared" si="107"/>
        <v>36.244897959183675</v>
      </c>
      <c r="S1680" t="str">
        <f>IF(P1680=music, "music")</f>
        <v>music</v>
      </c>
    </row>
    <row r="1681" spans="1:19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3">
        <f t="shared" si="104"/>
        <v>40746.068807870368</v>
      </c>
      <c r="K1681" s="5">
        <v>1309311545</v>
      </c>
      <c r="L1681" s="13">
        <f t="shared" si="105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8">
        <f t="shared" si="106"/>
        <v>175</v>
      </c>
      <c r="R1681" s="9">
        <f t="shared" si="107"/>
        <v>62.5</v>
      </c>
      <c r="S1681" t="str">
        <f>IF(P1681=music, "music")</f>
        <v>music</v>
      </c>
    </row>
    <row r="1682" spans="1:19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3">
        <f t="shared" si="104"/>
        <v>41832.757719907408</v>
      </c>
      <c r="K1682" s="5">
        <v>1402596667</v>
      </c>
      <c r="L1682" s="13">
        <f t="shared" si="105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8">
        <f t="shared" si="106"/>
        <v>117.5</v>
      </c>
      <c r="R1682" s="9">
        <f t="shared" si="107"/>
        <v>47</v>
      </c>
      <c r="S1682" t="str">
        <f>IF(P1682=music, "music")</f>
        <v>music</v>
      </c>
    </row>
    <row r="1683" spans="1:19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3">
        <f t="shared" si="104"/>
        <v>42823.083333333328</v>
      </c>
      <c r="K1683" s="5">
        <v>1486522484</v>
      </c>
      <c r="L1683" s="13">
        <f t="shared" si="105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8">
        <f t="shared" si="106"/>
        <v>101.42212307692309</v>
      </c>
      <c r="R1683" s="9">
        <f t="shared" si="107"/>
        <v>74.575090497737563</v>
      </c>
      <c r="S1683" t="str">
        <f>IF(P1683=music, "music")</f>
        <v>music</v>
      </c>
    </row>
    <row r="1684" spans="1:19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3">
        <f t="shared" si="104"/>
        <v>42839.171990740739</v>
      </c>
      <c r="K1684" s="5">
        <v>1486962460</v>
      </c>
      <c r="L1684" s="13">
        <f t="shared" si="105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8">
        <f t="shared" si="106"/>
        <v>0</v>
      </c>
      <c r="R1684" s="9" t="e">
        <f t="shared" si="107"/>
        <v>#DIV/0!</v>
      </c>
      <c r="S1684" t="str">
        <f>IF(P1684=music, "music")</f>
        <v>music</v>
      </c>
    </row>
    <row r="1685" spans="1:19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3">
        <f t="shared" si="104"/>
        <v>42832.781689814816</v>
      </c>
      <c r="K1685" s="5">
        <v>1489517138</v>
      </c>
      <c r="L1685" s="13">
        <f t="shared" si="105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8">
        <f t="shared" si="106"/>
        <v>21.714285714285715</v>
      </c>
      <c r="R1685" s="9">
        <f t="shared" si="107"/>
        <v>76</v>
      </c>
      <c r="S1685" t="str">
        <f>IF(P1685=music, "music")</f>
        <v>music</v>
      </c>
    </row>
    <row r="1686" spans="1:19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3">
        <f t="shared" si="104"/>
        <v>42811.773622685185</v>
      </c>
      <c r="K1686" s="5">
        <v>1487360041</v>
      </c>
      <c r="L1686" s="13">
        <f t="shared" si="105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8">
        <f t="shared" si="106"/>
        <v>109.125</v>
      </c>
      <c r="R1686" s="9">
        <f t="shared" si="107"/>
        <v>86.43564356435644</v>
      </c>
      <c r="S1686" t="str">
        <f>IF(P1686=music, "music")</f>
        <v>music</v>
      </c>
    </row>
    <row r="1687" spans="1:19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3">
        <f t="shared" si="104"/>
        <v>42818.208599537036</v>
      </c>
      <c r="K1687" s="5">
        <v>1487743223</v>
      </c>
      <c r="L1687" s="13">
        <f t="shared" si="105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8">
        <f t="shared" si="106"/>
        <v>102.85714285714285</v>
      </c>
      <c r="R1687" s="9">
        <f t="shared" si="107"/>
        <v>24</v>
      </c>
      <c r="S1687" t="str">
        <f>IF(P1687=music, "music")</f>
        <v>music</v>
      </c>
    </row>
    <row r="1688" spans="1:19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3">
        <f t="shared" si="104"/>
        <v>42852.802303240736</v>
      </c>
      <c r="K1688" s="5">
        <v>1488140119</v>
      </c>
      <c r="L1688" s="13">
        <f t="shared" si="105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8">
        <f t="shared" si="106"/>
        <v>0.36</v>
      </c>
      <c r="R1688" s="9">
        <f t="shared" si="107"/>
        <v>18</v>
      </c>
      <c r="S1688" t="str">
        <f>IF(P1688=music, "music")</f>
        <v>music</v>
      </c>
    </row>
    <row r="1689" spans="1:19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3">
        <f t="shared" si="104"/>
        <v>42835.84375</v>
      </c>
      <c r="K1689" s="5">
        <v>1488935245</v>
      </c>
      <c r="L1689" s="13">
        <f t="shared" si="105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8">
        <f t="shared" si="106"/>
        <v>31.25</v>
      </c>
      <c r="R1689" s="9">
        <f t="shared" si="107"/>
        <v>80.128205128205124</v>
      </c>
      <c r="S1689" t="str">
        <f>IF(P1689=music, "music")</f>
        <v>music</v>
      </c>
    </row>
    <row r="1690" spans="1:19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3">
        <f t="shared" si="104"/>
        <v>42834.492986111116</v>
      </c>
      <c r="K1690" s="5">
        <v>1489150194</v>
      </c>
      <c r="L1690" s="13">
        <f t="shared" si="105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8">
        <f t="shared" si="106"/>
        <v>44.3</v>
      </c>
      <c r="R1690" s="9">
        <f t="shared" si="107"/>
        <v>253.14285714285714</v>
      </c>
      <c r="S1690" t="str">
        <f>IF(P1690=music, "music")</f>
        <v>music</v>
      </c>
    </row>
    <row r="1691" spans="1:19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3">
        <f t="shared" si="104"/>
        <v>42810.900810185187</v>
      </c>
      <c r="K1691" s="5">
        <v>1487111830</v>
      </c>
      <c r="L1691" s="13">
        <f t="shared" si="105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8">
        <f t="shared" si="106"/>
        <v>100</v>
      </c>
      <c r="R1691" s="9">
        <f t="shared" si="107"/>
        <v>171.42857142857142</v>
      </c>
      <c r="S1691" t="str">
        <f>IF(P1691=music, "music")</f>
        <v>music</v>
      </c>
    </row>
    <row r="1692" spans="1:19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3">
        <f t="shared" si="104"/>
        <v>42831.389374999999</v>
      </c>
      <c r="K1692" s="5">
        <v>1488882042</v>
      </c>
      <c r="L1692" s="13">
        <f t="shared" si="105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8">
        <f t="shared" si="106"/>
        <v>25.4</v>
      </c>
      <c r="R1692" s="9">
        <f t="shared" si="107"/>
        <v>57.727272727272727</v>
      </c>
      <c r="S1692" t="str">
        <f>IF(P1692=music, "music")</f>
        <v>music</v>
      </c>
    </row>
    <row r="1693" spans="1:19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3">
        <f t="shared" si="104"/>
        <v>42828.041666666672</v>
      </c>
      <c r="K1693" s="5">
        <v>1488387008</v>
      </c>
      <c r="L1693" s="13">
        <f t="shared" si="105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8">
        <f t="shared" si="106"/>
        <v>33.473333333333329</v>
      </c>
      <c r="R1693" s="9">
        <f t="shared" si="107"/>
        <v>264.26315789473682</v>
      </c>
      <c r="S1693" t="str">
        <f>IF(P1693=music, "music")</f>
        <v>music</v>
      </c>
    </row>
    <row r="1694" spans="1:19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3">
        <f t="shared" si="104"/>
        <v>42820.999305555553</v>
      </c>
      <c r="K1694" s="5">
        <v>1487734667</v>
      </c>
      <c r="L1694" s="13">
        <f t="shared" si="105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8">
        <f t="shared" si="106"/>
        <v>47.8</v>
      </c>
      <c r="R1694" s="9">
        <f t="shared" si="107"/>
        <v>159.33333333333334</v>
      </c>
      <c r="S1694" t="str">
        <f>IF(P1694=music, "music")</f>
        <v>music</v>
      </c>
    </row>
    <row r="1695" spans="1:19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3">
        <f t="shared" si="104"/>
        <v>42834.833333333328</v>
      </c>
      <c r="K1695" s="5">
        <v>1489097112</v>
      </c>
      <c r="L1695" s="13">
        <f t="shared" si="105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8">
        <f t="shared" si="106"/>
        <v>9.3333333333333339</v>
      </c>
      <c r="R1695" s="9">
        <f t="shared" si="107"/>
        <v>35</v>
      </c>
      <c r="S1695" t="str">
        <f>IF(P1695=music, "music")</f>
        <v>music</v>
      </c>
    </row>
    <row r="1696" spans="1:19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3">
        <f t="shared" si="104"/>
        <v>42821.191666666666</v>
      </c>
      <c r="K1696" s="5">
        <v>1488038674</v>
      </c>
      <c r="L1696" s="13">
        <f t="shared" si="105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8">
        <f t="shared" si="106"/>
        <v>0.05</v>
      </c>
      <c r="R1696" s="9">
        <f t="shared" si="107"/>
        <v>5</v>
      </c>
      <c r="S1696" t="str">
        <f>IF(P1696=music, "music")</f>
        <v>music</v>
      </c>
    </row>
    <row r="1697" spans="1:19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3">
        <f t="shared" si="104"/>
        <v>42835.041666666672</v>
      </c>
      <c r="K1697" s="5">
        <v>1488847514</v>
      </c>
      <c r="L1697" s="13">
        <f t="shared" si="105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8">
        <f t="shared" si="106"/>
        <v>11.708333333333334</v>
      </c>
      <c r="R1697" s="9">
        <f t="shared" si="107"/>
        <v>61.086956521739133</v>
      </c>
      <c r="S1697" t="str">
        <f>IF(P1697=music, "music")</f>
        <v>music</v>
      </c>
    </row>
    <row r="1698" spans="1:19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3">
        <f t="shared" si="104"/>
        <v>42826.027905092589</v>
      </c>
      <c r="K1698" s="5">
        <v>1488418811</v>
      </c>
      <c r="L1698" s="13">
        <f t="shared" si="105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8">
        <f t="shared" si="106"/>
        <v>0</v>
      </c>
      <c r="R1698" s="9" t="e">
        <f t="shared" si="107"/>
        <v>#DIV/0!</v>
      </c>
      <c r="S1698" t="str">
        <f>IF(P1698=music, "music")</f>
        <v>music</v>
      </c>
    </row>
    <row r="1699" spans="1:19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3">
        <f t="shared" si="104"/>
        <v>42834.991296296299</v>
      </c>
      <c r="K1699" s="5">
        <v>1489193248</v>
      </c>
      <c r="L1699" s="13">
        <f t="shared" si="105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8">
        <f t="shared" si="106"/>
        <v>20.208000000000002</v>
      </c>
      <c r="R1699" s="9">
        <f t="shared" si="107"/>
        <v>114.81818181818181</v>
      </c>
      <c r="S1699" t="str">
        <f>IF(P1699=music, "music")</f>
        <v>music</v>
      </c>
    </row>
    <row r="1700" spans="1:19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3">
        <f t="shared" si="104"/>
        <v>42820.147916666669</v>
      </c>
      <c r="K1700" s="5">
        <v>1488430760</v>
      </c>
      <c r="L1700" s="13">
        <f t="shared" si="105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8">
        <f t="shared" si="106"/>
        <v>0</v>
      </c>
      <c r="R1700" s="9" t="e">
        <f t="shared" si="107"/>
        <v>#DIV/0!</v>
      </c>
      <c r="S1700" t="str">
        <f>IF(P1700=music, "music")</f>
        <v>music</v>
      </c>
    </row>
    <row r="1701" spans="1:19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3">
        <f t="shared" si="104"/>
        <v>42836.863946759258</v>
      </c>
      <c r="K1701" s="5">
        <v>1489351445</v>
      </c>
      <c r="L1701" s="13">
        <f t="shared" si="105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8">
        <f t="shared" si="106"/>
        <v>4.2311459353574925</v>
      </c>
      <c r="R1701" s="9">
        <f t="shared" si="107"/>
        <v>54</v>
      </c>
      <c r="S1701" t="str">
        <f>IF(P1701=music, "music")</f>
        <v>music</v>
      </c>
    </row>
    <row r="1702" spans="1:19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3">
        <f t="shared" si="104"/>
        <v>42826.166666666672</v>
      </c>
      <c r="K1702" s="5">
        <v>1488418990</v>
      </c>
      <c r="L1702" s="13">
        <f t="shared" si="105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8">
        <f t="shared" si="106"/>
        <v>26.06</v>
      </c>
      <c r="R1702" s="9">
        <f t="shared" si="107"/>
        <v>65.974683544303801</v>
      </c>
      <c r="S1702" t="str">
        <f>IF(P1702=music, "music")</f>
        <v>music</v>
      </c>
    </row>
    <row r="1703" spans="1:19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3">
        <f t="shared" si="104"/>
        <v>42019.664409722223</v>
      </c>
      <c r="K1703" s="5">
        <v>1418745405</v>
      </c>
      <c r="L1703" s="13">
        <f t="shared" si="105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8">
        <f t="shared" si="106"/>
        <v>0.19801980198019803</v>
      </c>
      <c r="R1703" s="9">
        <f t="shared" si="107"/>
        <v>5</v>
      </c>
      <c r="S1703" t="str">
        <f>IF(P1703=music, "music")</f>
        <v>music</v>
      </c>
    </row>
    <row r="1704" spans="1:19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3">
        <f t="shared" si="104"/>
        <v>42093.828125</v>
      </c>
      <c r="K1704" s="5">
        <v>1425156750</v>
      </c>
      <c r="L1704" s="13">
        <f t="shared" si="105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8">
        <f t="shared" si="106"/>
        <v>6.0606060606060606E-3</v>
      </c>
      <c r="R1704" s="9">
        <f t="shared" si="107"/>
        <v>1</v>
      </c>
      <c r="S1704" t="str">
        <f>IF(P1704=music, "music")</f>
        <v>music</v>
      </c>
    </row>
    <row r="1705" spans="1:19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3">
        <f t="shared" si="104"/>
        <v>42247.281678240746</v>
      </c>
      <c r="K1705" s="5">
        <v>1435819537</v>
      </c>
      <c r="L1705" s="13">
        <f t="shared" si="105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8">
        <f t="shared" si="106"/>
        <v>1.02</v>
      </c>
      <c r="R1705" s="9">
        <f t="shared" si="107"/>
        <v>25.5</v>
      </c>
      <c r="S1705" t="str">
        <f>IF(P1705=music, "music")</f>
        <v>music</v>
      </c>
    </row>
    <row r="1706" spans="1:19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3">
        <f t="shared" si="104"/>
        <v>42051.139733796299</v>
      </c>
      <c r="K1706" s="5">
        <v>1421464873</v>
      </c>
      <c r="L1706" s="13">
        <f t="shared" si="105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8">
        <f t="shared" si="106"/>
        <v>65.100000000000009</v>
      </c>
      <c r="R1706" s="9">
        <f t="shared" si="107"/>
        <v>118.36363636363636</v>
      </c>
      <c r="S1706" t="str">
        <f>IF(P1706=music, "music")</f>
        <v>music</v>
      </c>
    </row>
    <row r="1707" spans="1:19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3">
        <f t="shared" si="104"/>
        <v>42256.666666666672</v>
      </c>
      <c r="K1707" s="5">
        <v>1440807846</v>
      </c>
      <c r="L1707" s="13">
        <f t="shared" si="105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8">
        <f t="shared" si="106"/>
        <v>0</v>
      </c>
      <c r="R1707" s="9" t="e">
        <f t="shared" si="107"/>
        <v>#DIV/0!</v>
      </c>
      <c r="S1707" t="str">
        <f>IF(P1707=music, "music")</f>
        <v>music</v>
      </c>
    </row>
    <row r="1708" spans="1:19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3">
        <f t="shared" si="104"/>
        <v>42239.306388888886</v>
      </c>
      <c r="K1708" s="5">
        <v>1435130472</v>
      </c>
      <c r="L1708" s="13">
        <f t="shared" si="105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8">
        <f t="shared" si="106"/>
        <v>0</v>
      </c>
      <c r="R1708" s="9" t="e">
        <f t="shared" si="107"/>
        <v>#DIV/0!</v>
      </c>
      <c r="S1708" t="str">
        <f>IF(P1708=music, "music")</f>
        <v>music</v>
      </c>
    </row>
    <row r="1709" spans="1:19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3">
        <f t="shared" si="104"/>
        <v>42457.679340277777</v>
      </c>
      <c r="K1709" s="5">
        <v>1456593495</v>
      </c>
      <c r="L1709" s="13">
        <f t="shared" si="105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8">
        <f t="shared" si="106"/>
        <v>9.74</v>
      </c>
      <c r="R1709" s="9">
        <f t="shared" si="107"/>
        <v>54.111111111111114</v>
      </c>
      <c r="S1709" t="str">
        <f>IF(P1709=music, "music")</f>
        <v>music</v>
      </c>
    </row>
    <row r="1710" spans="1:19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3">
        <f t="shared" si="104"/>
        <v>42491.866967592592</v>
      </c>
      <c r="K1710" s="5">
        <v>1458679706</v>
      </c>
      <c r="L1710" s="13">
        <f t="shared" si="105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8">
        <f t="shared" si="106"/>
        <v>0</v>
      </c>
      <c r="R1710" s="9" t="e">
        <f t="shared" si="107"/>
        <v>#DIV/0!</v>
      </c>
      <c r="S1710" t="str">
        <f>IF(P1710=music, "music")</f>
        <v>music</v>
      </c>
    </row>
    <row r="1711" spans="1:19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3">
        <f t="shared" si="104"/>
        <v>41882.818749999999</v>
      </c>
      <c r="K1711" s="5">
        <v>1405949514</v>
      </c>
      <c r="L1711" s="13">
        <f t="shared" si="105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8">
        <f t="shared" si="106"/>
        <v>4.8571428571428568</v>
      </c>
      <c r="R1711" s="9">
        <f t="shared" si="107"/>
        <v>21.25</v>
      </c>
      <c r="S1711" t="str">
        <f>IF(P1711=music, "music")</f>
        <v>music</v>
      </c>
    </row>
    <row r="1712" spans="1:19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3">
        <f t="shared" si="104"/>
        <v>42387.541666666672</v>
      </c>
      <c r="K1712" s="5">
        <v>1449151888</v>
      </c>
      <c r="L1712" s="13">
        <f t="shared" si="105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8">
        <f t="shared" si="106"/>
        <v>0.67999999999999994</v>
      </c>
      <c r="R1712" s="9">
        <f t="shared" si="107"/>
        <v>34</v>
      </c>
      <c r="S1712" t="str">
        <f>IF(P1712=music, "music")</f>
        <v>music</v>
      </c>
    </row>
    <row r="1713" spans="1:19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3">
        <f t="shared" si="104"/>
        <v>41883.646226851852</v>
      </c>
      <c r="K1713" s="5">
        <v>1406907034</v>
      </c>
      <c r="L1713" s="13">
        <f t="shared" si="105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8">
        <f t="shared" si="106"/>
        <v>10.5</v>
      </c>
      <c r="R1713" s="9">
        <f t="shared" si="107"/>
        <v>525</v>
      </c>
      <c r="S1713" t="str">
        <f>IF(P1713=music, "music")</f>
        <v>music</v>
      </c>
    </row>
    <row r="1714" spans="1:19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3">
        <f t="shared" si="104"/>
        <v>42185.913807870369</v>
      </c>
      <c r="K1714" s="5">
        <v>1430517353</v>
      </c>
      <c r="L1714" s="13">
        <f t="shared" si="105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8">
        <f t="shared" si="106"/>
        <v>0</v>
      </c>
      <c r="R1714" s="9" t="e">
        <f t="shared" si="107"/>
        <v>#DIV/0!</v>
      </c>
      <c r="S1714" t="str">
        <f>IF(P1714=music, "music")</f>
        <v>music</v>
      </c>
    </row>
    <row r="1715" spans="1:19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3">
        <f t="shared" si="104"/>
        <v>41917.801064814819</v>
      </c>
      <c r="K1715" s="5">
        <v>1409944412</v>
      </c>
      <c r="L1715" s="13">
        <f t="shared" si="105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8">
        <f t="shared" si="106"/>
        <v>1.6666666666666667</v>
      </c>
      <c r="R1715" s="9">
        <f t="shared" si="107"/>
        <v>50</v>
      </c>
      <c r="S1715" t="str">
        <f>IF(P1715=music, "music")</f>
        <v>music</v>
      </c>
    </row>
    <row r="1716" spans="1:19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3">
        <f t="shared" si="104"/>
        <v>42125.918530092589</v>
      </c>
      <c r="K1716" s="5">
        <v>1427925761</v>
      </c>
      <c r="L1716" s="13">
        <f t="shared" si="105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8">
        <f t="shared" si="106"/>
        <v>7.8680000000000003</v>
      </c>
      <c r="R1716" s="9">
        <f t="shared" si="107"/>
        <v>115.70588235294117</v>
      </c>
      <c r="S1716" t="str">
        <f>IF(P1716=music, "music")</f>
        <v>music</v>
      </c>
    </row>
    <row r="1717" spans="1:19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3">
        <f t="shared" si="104"/>
        <v>42094.140277777777</v>
      </c>
      <c r="K1717" s="5">
        <v>1425186785</v>
      </c>
      <c r="L1717" s="13">
        <f t="shared" si="105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8">
        <f t="shared" si="106"/>
        <v>0.22</v>
      </c>
      <c r="R1717" s="9">
        <f t="shared" si="107"/>
        <v>5.5</v>
      </c>
      <c r="S1717" t="str">
        <f>IF(P1717=music, "music")</f>
        <v>music</v>
      </c>
    </row>
    <row r="1718" spans="1:19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3">
        <f t="shared" si="104"/>
        <v>42713.619201388887</v>
      </c>
      <c r="K1718" s="5">
        <v>1477835499</v>
      </c>
      <c r="L1718" s="13">
        <f t="shared" si="105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8">
        <f t="shared" si="106"/>
        <v>7.5</v>
      </c>
      <c r="R1718" s="9">
        <f t="shared" si="107"/>
        <v>50</v>
      </c>
      <c r="S1718" t="str">
        <f>IF(P1718=music, "music")</f>
        <v>music</v>
      </c>
    </row>
    <row r="1719" spans="1:19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3">
        <f t="shared" si="104"/>
        <v>42481.166666666672</v>
      </c>
      <c r="K1719" s="5">
        <v>1459467238</v>
      </c>
      <c r="L1719" s="13">
        <f t="shared" si="105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8">
        <f t="shared" si="106"/>
        <v>42.725880551301685</v>
      </c>
      <c r="R1719" s="9">
        <f t="shared" si="107"/>
        <v>34.024390243902438</v>
      </c>
      <c r="S1719" t="str">
        <f>IF(P1719=music, "music")</f>
        <v>music</v>
      </c>
    </row>
    <row r="1720" spans="1:19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3">
        <f t="shared" si="104"/>
        <v>42504.207638888889</v>
      </c>
      <c r="K1720" s="5">
        <v>1459435149</v>
      </c>
      <c r="L1720" s="13">
        <f t="shared" si="105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8">
        <f t="shared" si="106"/>
        <v>0.2142857142857143</v>
      </c>
      <c r="R1720" s="9">
        <f t="shared" si="107"/>
        <v>37.5</v>
      </c>
      <c r="S1720" t="str">
        <f>IF(P1720=music, "music")</f>
        <v>music</v>
      </c>
    </row>
    <row r="1721" spans="1:19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3">
        <f t="shared" si="104"/>
        <v>41899.534618055557</v>
      </c>
      <c r="K1721" s="5">
        <v>1408366191</v>
      </c>
      <c r="L1721" s="13">
        <f t="shared" si="105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8">
        <f t="shared" si="106"/>
        <v>0.87500000000000011</v>
      </c>
      <c r="R1721" s="9">
        <f t="shared" si="107"/>
        <v>11.666666666666666</v>
      </c>
      <c r="S1721" t="str">
        <f>IF(P1721=music, "music")</f>
        <v>music</v>
      </c>
    </row>
    <row r="1722" spans="1:19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3">
        <f t="shared" si="104"/>
        <v>41952.824895833335</v>
      </c>
      <c r="K1722" s="5">
        <v>1412966871</v>
      </c>
      <c r="L1722" s="13">
        <f t="shared" si="105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8">
        <f t="shared" si="106"/>
        <v>5.625</v>
      </c>
      <c r="R1722" s="9">
        <f t="shared" si="107"/>
        <v>28.125</v>
      </c>
      <c r="S1722" t="str">
        <f>IF(P1722=music, "music")</f>
        <v>music</v>
      </c>
    </row>
    <row r="1723" spans="1:19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3">
        <f t="shared" si="104"/>
        <v>42349.461377314816</v>
      </c>
      <c r="K1723" s="5">
        <v>1447239863</v>
      </c>
      <c r="L1723" s="13">
        <f t="shared" si="105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8">
        <f t="shared" si="106"/>
        <v>0</v>
      </c>
      <c r="R1723" s="9" t="e">
        <f t="shared" si="107"/>
        <v>#DIV/0!</v>
      </c>
      <c r="S1723" t="str">
        <f>IF(P1723=music, "music")</f>
        <v>music</v>
      </c>
    </row>
    <row r="1724" spans="1:19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3">
        <f t="shared" si="104"/>
        <v>42463.006944444445</v>
      </c>
      <c r="K1724" s="5">
        <v>1456441429</v>
      </c>
      <c r="L1724" s="13">
        <f t="shared" si="105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8">
        <f t="shared" si="106"/>
        <v>3.4722222222222224E-2</v>
      </c>
      <c r="R1724" s="9">
        <f t="shared" si="107"/>
        <v>1</v>
      </c>
      <c r="S1724" t="str">
        <f>IF(P1724=music, "music")</f>
        <v>music</v>
      </c>
    </row>
    <row r="1725" spans="1:19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3">
        <f t="shared" si="104"/>
        <v>42186.25</v>
      </c>
      <c r="K1725" s="5">
        <v>1430855315</v>
      </c>
      <c r="L1725" s="13">
        <f t="shared" si="105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8">
        <f t="shared" si="106"/>
        <v>6.5</v>
      </c>
      <c r="R1725" s="9">
        <f t="shared" si="107"/>
        <v>216.66666666666666</v>
      </c>
      <c r="S1725" t="str">
        <f>IF(P1725=music, "music")</f>
        <v>music</v>
      </c>
    </row>
    <row r="1726" spans="1:19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3">
        <f t="shared" si="104"/>
        <v>41942.932430555556</v>
      </c>
      <c r="K1726" s="5">
        <v>1412115762</v>
      </c>
      <c r="L1726" s="13">
        <f t="shared" si="105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8">
        <f t="shared" si="106"/>
        <v>0.58333333333333337</v>
      </c>
      <c r="R1726" s="9">
        <f t="shared" si="107"/>
        <v>8.75</v>
      </c>
      <c r="S1726" t="str">
        <f>IF(P1726=music, "music")</f>
        <v>music</v>
      </c>
    </row>
    <row r="1727" spans="1:19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3">
        <f t="shared" si="104"/>
        <v>41875.968159722222</v>
      </c>
      <c r="K1727" s="5">
        <v>1406330049</v>
      </c>
      <c r="L1727" s="13">
        <f t="shared" si="105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8">
        <f t="shared" si="106"/>
        <v>10.181818181818182</v>
      </c>
      <c r="R1727" s="9">
        <f t="shared" si="107"/>
        <v>62.222222222222221</v>
      </c>
      <c r="S1727" t="str">
        <f>IF(P1727=music, "music")</f>
        <v>music</v>
      </c>
    </row>
    <row r="1728" spans="1:19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3">
        <f t="shared" si="104"/>
        <v>41817.919722222221</v>
      </c>
      <c r="K1728" s="5">
        <v>1401401064</v>
      </c>
      <c r="L1728" s="13">
        <f t="shared" si="105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8">
        <f t="shared" si="106"/>
        <v>33.784615384615385</v>
      </c>
      <c r="R1728" s="9">
        <f t="shared" si="107"/>
        <v>137.25</v>
      </c>
      <c r="S1728" t="str">
        <f>IF(P1728=music, "music")</f>
        <v>music</v>
      </c>
    </row>
    <row r="1729" spans="1:19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3">
        <f t="shared" si="104"/>
        <v>42099.458333333328</v>
      </c>
      <c r="K1729" s="5">
        <v>1423520177</v>
      </c>
      <c r="L1729" s="13">
        <f t="shared" si="105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8">
        <f t="shared" si="106"/>
        <v>3.3333333333333333E-2</v>
      </c>
      <c r="R1729" s="9">
        <f t="shared" si="107"/>
        <v>1</v>
      </c>
      <c r="S1729" t="str">
        <f>IF(P1729=music, "music")</f>
        <v>music</v>
      </c>
    </row>
    <row r="1730" spans="1:19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3">
        <f t="shared" si="104"/>
        <v>42298.625856481478</v>
      </c>
      <c r="K1730" s="5">
        <v>1442847674</v>
      </c>
      <c r="L1730" s="13">
        <f t="shared" si="105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8">
        <f t="shared" si="106"/>
        <v>68.400000000000006</v>
      </c>
      <c r="R1730" s="9">
        <f t="shared" si="107"/>
        <v>122.14285714285714</v>
      </c>
      <c r="S1730" t="str">
        <f>IF(P1730=music, "music")</f>
        <v>music</v>
      </c>
    </row>
    <row r="1731" spans="1:19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3">
        <f t="shared" ref="J1731:J1794" si="108">(((I1731/60)/60)/24)+DATE(1970,1,1)</f>
        <v>42531.052152777775</v>
      </c>
      <c r="K1731" s="5">
        <v>1460337306</v>
      </c>
      <c r="L1731" s="13">
        <f t="shared" ref="L1731:L1794" si="109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8">
        <f t="shared" ref="Q1731:Q1794" si="110">E1731/D1731*100</f>
        <v>0</v>
      </c>
      <c r="R1731" s="9" t="e">
        <f t="shared" ref="R1731:R1794" si="111">E1731/N1731</f>
        <v>#DIV/0!</v>
      </c>
      <c r="S1731" t="str">
        <f>IF(P1731=music, "music")</f>
        <v>music</v>
      </c>
    </row>
    <row r="1732" spans="1:19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3">
        <f t="shared" si="108"/>
        <v>42302.087766203709</v>
      </c>
      <c r="K1732" s="5">
        <v>1443146783</v>
      </c>
      <c r="L1732" s="13">
        <f t="shared" si="109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8">
        <f t="shared" si="110"/>
        <v>0</v>
      </c>
      <c r="R1732" s="9" t="e">
        <f t="shared" si="111"/>
        <v>#DIV/0!</v>
      </c>
      <c r="S1732" t="str">
        <f>IF(P1732=music, "music")</f>
        <v>music</v>
      </c>
    </row>
    <row r="1733" spans="1:19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3">
        <f t="shared" si="108"/>
        <v>42166.625</v>
      </c>
      <c r="K1733" s="5">
        <v>1432849552</v>
      </c>
      <c r="L1733" s="13">
        <f t="shared" si="109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8">
        <f t="shared" si="110"/>
        <v>0</v>
      </c>
      <c r="R1733" s="9" t="e">
        <f t="shared" si="111"/>
        <v>#DIV/0!</v>
      </c>
      <c r="S1733" t="str">
        <f>IF(P1733=music, "music")</f>
        <v>music</v>
      </c>
    </row>
    <row r="1734" spans="1:19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3">
        <f t="shared" si="108"/>
        <v>42385.208333333328</v>
      </c>
      <c r="K1734" s="5">
        <v>1447777481</v>
      </c>
      <c r="L1734" s="13">
        <f t="shared" si="109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8">
        <f t="shared" si="110"/>
        <v>0</v>
      </c>
      <c r="R1734" s="9" t="e">
        <f t="shared" si="111"/>
        <v>#DIV/0!</v>
      </c>
      <c r="S1734" t="str">
        <f>IF(P1734=music, "music")</f>
        <v>music</v>
      </c>
    </row>
    <row r="1735" spans="1:19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3">
        <f t="shared" si="108"/>
        <v>42626.895833333328</v>
      </c>
      <c r="K1735" s="5">
        <v>1472746374</v>
      </c>
      <c r="L1735" s="13">
        <f t="shared" si="109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8">
        <f t="shared" si="110"/>
        <v>0</v>
      </c>
      <c r="R1735" s="9" t="e">
        <f t="shared" si="111"/>
        <v>#DIV/0!</v>
      </c>
      <c r="S1735" t="str">
        <f>IF(P1735=music, "music")</f>
        <v>music</v>
      </c>
    </row>
    <row r="1736" spans="1:19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3">
        <f t="shared" si="108"/>
        <v>42132.036527777775</v>
      </c>
      <c r="K1736" s="5">
        <v>1428454356</v>
      </c>
      <c r="L1736" s="13">
        <f t="shared" si="109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8">
        <f t="shared" si="110"/>
        <v>2.2222222222222223E-2</v>
      </c>
      <c r="R1736" s="9">
        <f t="shared" si="111"/>
        <v>1</v>
      </c>
      <c r="S1736" t="str">
        <f>IF(P1736=music, "music")</f>
        <v>music</v>
      </c>
    </row>
    <row r="1737" spans="1:19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3">
        <f t="shared" si="108"/>
        <v>42589.814178240747</v>
      </c>
      <c r="K1737" s="5">
        <v>1468006345</v>
      </c>
      <c r="L1737" s="13">
        <f t="shared" si="109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8">
        <f t="shared" si="110"/>
        <v>11</v>
      </c>
      <c r="R1737" s="9">
        <f t="shared" si="111"/>
        <v>55</v>
      </c>
      <c r="S1737" t="str">
        <f>IF(P1737=music, "music")</f>
        <v>music</v>
      </c>
    </row>
    <row r="1738" spans="1:19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3">
        <f t="shared" si="108"/>
        <v>42316.90315972222</v>
      </c>
      <c r="K1738" s="5">
        <v>1444423233</v>
      </c>
      <c r="L1738" s="13">
        <f t="shared" si="109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8">
        <f t="shared" si="110"/>
        <v>0.73333333333333328</v>
      </c>
      <c r="R1738" s="9">
        <f t="shared" si="111"/>
        <v>22</v>
      </c>
      <c r="S1738" t="str">
        <f>IF(P1738=music, "music")</f>
        <v>music</v>
      </c>
    </row>
    <row r="1739" spans="1:19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3">
        <f t="shared" si="108"/>
        <v>42205.948981481488</v>
      </c>
      <c r="K1739" s="5">
        <v>1434840392</v>
      </c>
      <c r="L1739" s="13">
        <f t="shared" si="109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8">
        <f t="shared" si="110"/>
        <v>21.25</v>
      </c>
      <c r="R1739" s="9">
        <f t="shared" si="111"/>
        <v>56.666666666666664</v>
      </c>
      <c r="S1739" t="str">
        <f>IF(P1739=music, "music")</f>
        <v>music</v>
      </c>
    </row>
    <row r="1740" spans="1:19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3">
        <f t="shared" si="108"/>
        <v>41914.874328703707</v>
      </c>
      <c r="K1740" s="5">
        <v>1409691542</v>
      </c>
      <c r="L1740" s="13">
        <f t="shared" si="109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8">
        <f t="shared" si="110"/>
        <v>0.4</v>
      </c>
      <c r="R1740" s="9">
        <f t="shared" si="111"/>
        <v>20</v>
      </c>
      <c r="S1740" t="str">
        <f>IF(P1740=music, "music")</f>
        <v>music</v>
      </c>
    </row>
    <row r="1741" spans="1:19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3">
        <f t="shared" si="108"/>
        <v>42494.832546296297</v>
      </c>
      <c r="K1741" s="5">
        <v>1457297932</v>
      </c>
      <c r="L1741" s="13">
        <f t="shared" si="109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8">
        <f t="shared" si="110"/>
        <v>0.1</v>
      </c>
      <c r="R1741" s="9">
        <f t="shared" si="111"/>
        <v>1</v>
      </c>
      <c r="S1741" t="str">
        <f>IF(P1741=music, "music")</f>
        <v>music</v>
      </c>
    </row>
    <row r="1742" spans="1:19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3">
        <f t="shared" si="108"/>
        <v>42201.817384259266</v>
      </c>
      <c r="K1742" s="5">
        <v>1434483422</v>
      </c>
      <c r="L1742" s="13">
        <f t="shared" si="109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8">
        <f t="shared" si="110"/>
        <v>0</v>
      </c>
      <c r="R1742" s="9" t="e">
        <f t="shared" si="111"/>
        <v>#DIV/0!</v>
      </c>
      <c r="S1742" t="str">
        <f>IF(P1742=music, "music")</f>
        <v>music</v>
      </c>
    </row>
    <row r="1743" spans="1:19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3">
        <f t="shared" si="108"/>
        <v>42165.628136574072</v>
      </c>
      <c r="K1743" s="5">
        <v>1430060671</v>
      </c>
      <c r="L1743" s="13">
        <f t="shared" si="109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8">
        <f t="shared" si="110"/>
        <v>110.83333333333334</v>
      </c>
      <c r="R1743" s="9">
        <f t="shared" si="111"/>
        <v>25.576923076923077</v>
      </c>
      <c r="S1743" t="str">
        <f>IF(P1743=photography,"photography")</f>
        <v>photography</v>
      </c>
    </row>
    <row r="1744" spans="1:19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3">
        <f t="shared" si="108"/>
        <v>42742.875</v>
      </c>
      <c r="K1744" s="5">
        <v>1481058170</v>
      </c>
      <c r="L1744" s="13">
        <f t="shared" si="109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8">
        <f t="shared" si="110"/>
        <v>108.74999999999999</v>
      </c>
      <c r="R1744" s="9">
        <f t="shared" si="111"/>
        <v>63.970588235294116</v>
      </c>
      <c r="S1744" t="str">
        <f>IF(P1744=photography,"photography")</f>
        <v>photography</v>
      </c>
    </row>
    <row r="1745" spans="1:19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3">
        <f t="shared" si="108"/>
        <v>42609.165972222225</v>
      </c>
      <c r="K1745" s="5">
        <v>1470348775</v>
      </c>
      <c r="L1745" s="13">
        <f t="shared" si="109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8">
        <f t="shared" si="110"/>
        <v>100.41666666666667</v>
      </c>
      <c r="R1745" s="9">
        <f t="shared" si="111"/>
        <v>89.925373134328353</v>
      </c>
      <c r="S1745" t="str">
        <f>IF(P1745=photography,"photography")</f>
        <v>photography</v>
      </c>
    </row>
    <row r="1746" spans="1:19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3">
        <f t="shared" si="108"/>
        <v>42071.563391203701</v>
      </c>
      <c r="K1746" s="5">
        <v>1421937077</v>
      </c>
      <c r="L1746" s="13">
        <f t="shared" si="109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8">
        <f t="shared" si="110"/>
        <v>118.45454545454545</v>
      </c>
      <c r="R1746" s="9">
        <f t="shared" si="111"/>
        <v>93.071428571428569</v>
      </c>
      <c r="S1746" t="str">
        <f>IF(P1746=photography,"photography")</f>
        <v>photography</v>
      </c>
    </row>
    <row r="1747" spans="1:19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3">
        <f t="shared" si="108"/>
        <v>42726.083333333328</v>
      </c>
      <c r="K1747" s="5">
        <v>1479276838</v>
      </c>
      <c r="L1747" s="13">
        <f t="shared" si="109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8">
        <f t="shared" si="110"/>
        <v>114.01428571428571</v>
      </c>
      <c r="R1747" s="9">
        <f t="shared" si="111"/>
        <v>89.674157303370791</v>
      </c>
      <c r="S1747" t="str">
        <f>IF(P1747=photography,"photography")</f>
        <v>photography</v>
      </c>
    </row>
    <row r="1748" spans="1:19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3">
        <f t="shared" si="108"/>
        <v>42698.083333333328</v>
      </c>
      <c r="K1748" s="5">
        <v>1477368867</v>
      </c>
      <c r="L1748" s="13">
        <f t="shared" si="109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8">
        <f t="shared" si="110"/>
        <v>148.10000000000002</v>
      </c>
      <c r="R1748" s="9">
        <f t="shared" si="111"/>
        <v>207.61682242990653</v>
      </c>
      <c r="S1748" t="str">
        <f>IF(P1748=photography,"photography")</f>
        <v>photography</v>
      </c>
    </row>
    <row r="1749" spans="1:19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3">
        <f t="shared" si="108"/>
        <v>42321.625</v>
      </c>
      <c r="K1749" s="5">
        <v>1444904830</v>
      </c>
      <c r="L1749" s="13">
        <f t="shared" si="109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8">
        <f t="shared" si="110"/>
        <v>104.95555555555556</v>
      </c>
      <c r="R1749" s="9">
        <f t="shared" si="111"/>
        <v>59.408805031446541</v>
      </c>
      <c r="S1749" t="str">
        <f>IF(P1749=photography,"photography")</f>
        <v>photography</v>
      </c>
    </row>
    <row r="1750" spans="1:19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3">
        <f t="shared" si="108"/>
        <v>42249.950729166667</v>
      </c>
      <c r="K1750" s="5">
        <v>1438642143</v>
      </c>
      <c r="L1750" s="13">
        <f t="shared" si="109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8">
        <f t="shared" si="110"/>
        <v>129.94800000000001</v>
      </c>
      <c r="R1750" s="9">
        <f t="shared" si="111"/>
        <v>358.97237569060775</v>
      </c>
      <c r="S1750" t="str">
        <f>IF(P1750=photography,"photography")</f>
        <v>photography</v>
      </c>
    </row>
    <row r="1751" spans="1:19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3">
        <f t="shared" si="108"/>
        <v>42795.791666666672</v>
      </c>
      <c r="K1751" s="5">
        <v>1485213921</v>
      </c>
      <c r="L1751" s="13">
        <f t="shared" si="109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8">
        <f t="shared" si="110"/>
        <v>123.48756218905473</v>
      </c>
      <c r="R1751" s="9">
        <f t="shared" si="111"/>
        <v>94.736641221374043</v>
      </c>
      <c r="S1751" t="str">
        <f>IF(P1751=photography,"photography")</f>
        <v>photography</v>
      </c>
    </row>
    <row r="1752" spans="1:19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3">
        <f t="shared" si="108"/>
        <v>42479.836851851855</v>
      </c>
      <c r="K1752" s="5">
        <v>1458936304</v>
      </c>
      <c r="L1752" s="13">
        <f t="shared" si="109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8">
        <f t="shared" si="110"/>
        <v>201.62</v>
      </c>
      <c r="R1752" s="9">
        <f t="shared" si="111"/>
        <v>80.647999999999996</v>
      </c>
      <c r="S1752" t="str">
        <f>IF(P1752=photography,"photography")</f>
        <v>photography</v>
      </c>
    </row>
    <row r="1753" spans="1:19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3">
        <f t="shared" si="108"/>
        <v>42082.739849537036</v>
      </c>
      <c r="K1753" s="5">
        <v>1424198723</v>
      </c>
      <c r="L1753" s="13">
        <f t="shared" si="109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8">
        <f t="shared" si="110"/>
        <v>102.89999999999999</v>
      </c>
      <c r="R1753" s="9">
        <f t="shared" si="111"/>
        <v>168.68852459016392</v>
      </c>
      <c r="S1753" t="str">
        <f>IF(P1753=photography,"photography")</f>
        <v>photography</v>
      </c>
    </row>
    <row r="1754" spans="1:19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3">
        <f t="shared" si="108"/>
        <v>42657.253263888888</v>
      </c>
      <c r="K1754" s="5">
        <v>1473833082</v>
      </c>
      <c r="L1754" s="13">
        <f t="shared" si="109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8">
        <f t="shared" si="110"/>
        <v>260.16666666666663</v>
      </c>
      <c r="R1754" s="9">
        <f t="shared" si="111"/>
        <v>34.68888888888889</v>
      </c>
      <c r="S1754" t="str">
        <f>IF(P1754=photography,"photography")</f>
        <v>photography</v>
      </c>
    </row>
    <row r="1755" spans="1:19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3">
        <f t="shared" si="108"/>
        <v>42450.707962962959</v>
      </c>
      <c r="K1755" s="5">
        <v>1455991168</v>
      </c>
      <c r="L1755" s="13">
        <f t="shared" si="109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8">
        <f t="shared" si="110"/>
        <v>108</v>
      </c>
      <c r="R1755" s="9">
        <f t="shared" si="111"/>
        <v>462.85714285714283</v>
      </c>
      <c r="S1755" t="str">
        <f>IF(P1755=photography,"photography")</f>
        <v>photography</v>
      </c>
    </row>
    <row r="1756" spans="1:19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3">
        <f t="shared" si="108"/>
        <v>42097.835104166668</v>
      </c>
      <c r="K1756" s="5">
        <v>1425502953</v>
      </c>
      <c r="L1756" s="13">
        <f t="shared" si="109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8">
        <f t="shared" si="110"/>
        <v>110.52941176470587</v>
      </c>
      <c r="R1756" s="9">
        <f t="shared" si="111"/>
        <v>104.38888888888889</v>
      </c>
      <c r="S1756" t="str">
        <f>IF(P1756=photography,"photography")</f>
        <v>photography</v>
      </c>
    </row>
    <row r="1757" spans="1:19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3">
        <f t="shared" si="108"/>
        <v>42282.788900462961</v>
      </c>
      <c r="K1757" s="5">
        <v>1441479361</v>
      </c>
      <c r="L1757" s="13">
        <f t="shared" si="109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8">
        <f t="shared" si="110"/>
        <v>120</v>
      </c>
      <c r="R1757" s="9">
        <f t="shared" si="111"/>
        <v>7.5</v>
      </c>
      <c r="S1757" t="str">
        <f>IF(P1757=photography,"photography")</f>
        <v>photography</v>
      </c>
    </row>
    <row r="1758" spans="1:19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3">
        <f t="shared" si="108"/>
        <v>42611.167465277773</v>
      </c>
      <c r="K1758" s="5">
        <v>1468987269</v>
      </c>
      <c r="L1758" s="13">
        <f t="shared" si="109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8">
        <f t="shared" si="110"/>
        <v>102.82909090909091</v>
      </c>
      <c r="R1758" s="9">
        <f t="shared" si="111"/>
        <v>47.13</v>
      </c>
      <c r="S1758" t="str">
        <f>IF(P1758=photography,"photography")</f>
        <v>photography</v>
      </c>
    </row>
    <row r="1759" spans="1:19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3">
        <f t="shared" si="108"/>
        <v>42763.811805555553</v>
      </c>
      <c r="K1759" s="5">
        <v>1483041083</v>
      </c>
      <c r="L1759" s="13">
        <f t="shared" si="109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8">
        <f t="shared" si="110"/>
        <v>115.99999999999999</v>
      </c>
      <c r="R1759" s="9">
        <f t="shared" si="111"/>
        <v>414.28571428571428</v>
      </c>
      <c r="S1759" t="str">
        <f>IF(P1759=photography,"photography")</f>
        <v>photography</v>
      </c>
    </row>
    <row r="1760" spans="1:19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3">
        <f t="shared" si="108"/>
        <v>42565.955925925926</v>
      </c>
      <c r="K1760" s="5">
        <v>1463352992</v>
      </c>
      <c r="L1760" s="13">
        <f t="shared" si="109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8">
        <f t="shared" si="110"/>
        <v>114.7</v>
      </c>
      <c r="R1760" s="9">
        <f t="shared" si="111"/>
        <v>42.481481481481481</v>
      </c>
      <c r="S1760" t="str">
        <f>IF(P1760=photography,"photography")</f>
        <v>photography</v>
      </c>
    </row>
    <row r="1761" spans="1:19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3">
        <f t="shared" si="108"/>
        <v>42088.787372685183</v>
      </c>
      <c r="K1761" s="5">
        <v>1425585229</v>
      </c>
      <c r="L1761" s="13">
        <f t="shared" si="109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8">
        <f t="shared" si="110"/>
        <v>106.60000000000001</v>
      </c>
      <c r="R1761" s="9">
        <f t="shared" si="111"/>
        <v>108.77551020408163</v>
      </c>
      <c r="S1761" t="str">
        <f>IF(P1761=photography,"photography")</f>
        <v>photography</v>
      </c>
    </row>
    <row r="1762" spans="1:19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3">
        <f t="shared" si="108"/>
        <v>42425.67260416667</v>
      </c>
      <c r="K1762" s="5">
        <v>1454688513</v>
      </c>
      <c r="L1762" s="13">
        <f t="shared" si="109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8">
        <f t="shared" si="110"/>
        <v>165.44</v>
      </c>
      <c r="R1762" s="9">
        <f t="shared" si="111"/>
        <v>81.098039215686271</v>
      </c>
      <c r="S1762" t="str">
        <f>IF(P1762=photography,"photography")</f>
        <v>photography</v>
      </c>
    </row>
    <row r="1763" spans="1:19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3">
        <f t="shared" si="108"/>
        <v>42259.567824074074</v>
      </c>
      <c r="K1763" s="5">
        <v>1437745060</v>
      </c>
      <c r="L1763" s="13">
        <f t="shared" si="109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8">
        <f t="shared" si="110"/>
        <v>155</v>
      </c>
      <c r="R1763" s="9">
        <f t="shared" si="111"/>
        <v>51.666666666666664</v>
      </c>
      <c r="S1763" t="str">
        <f>IF(P1763=photography,"photography")</f>
        <v>photography</v>
      </c>
    </row>
    <row r="1764" spans="1:19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3">
        <f t="shared" si="108"/>
        <v>42440.982002314813</v>
      </c>
      <c r="K1764" s="5">
        <v>1455147245</v>
      </c>
      <c r="L1764" s="13">
        <f t="shared" si="109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8">
        <f t="shared" si="110"/>
        <v>885</v>
      </c>
      <c r="R1764" s="9">
        <f t="shared" si="111"/>
        <v>35.4</v>
      </c>
      <c r="S1764" t="str">
        <f>IF(P1764=photography,"photography")</f>
        <v>photography</v>
      </c>
    </row>
    <row r="1765" spans="1:19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3">
        <f t="shared" si="108"/>
        <v>42666.868518518517</v>
      </c>
      <c r="K1765" s="5">
        <v>1474663840</v>
      </c>
      <c r="L1765" s="13">
        <f t="shared" si="109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8">
        <f t="shared" si="110"/>
        <v>101.90833333333333</v>
      </c>
      <c r="R1765" s="9">
        <f t="shared" si="111"/>
        <v>103.63559322033899</v>
      </c>
      <c r="S1765" t="str">
        <f>IF(P1765=photography,"photography")</f>
        <v>photography</v>
      </c>
    </row>
    <row r="1766" spans="1:19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3">
        <f t="shared" si="108"/>
        <v>41854.485868055555</v>
      </c>
      <c r="K1766" s="5">
        <v>1404560379</v>
      </c>
      <c r="L1766" s="13">
        <f t="shared" si="109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8">
        <f t="shared" si="110"/>
        <v>19.600000000000001</v>
      </c>
      <c r="R1766" s="9">
        <f t="shared" si="111"/>
        <v>55.282051282051285</v>
      </c>
      <c r="S1766" t="str">
        <f>IF(P1766=photography,"photography")</f>
        <v>photography</v>
      </c>
    </row>
    <row r="1767" spans="1:19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3">
        <f t="shared" si="108"/>
        <v>41864.980462962965</v>
      </c>
      <c r="K1767" s="5">
        <v>1405380712</v>
      </c>
      <c r="L1767" s="13">
        <f t="shared" si="109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8">
        <f t="shared" si="110"/>
        <v>59.467839999999995</v>
      </c>
      <c r="R1767" s="9">
        <f t="shared" si="111"/>
        <v>72.16970873786407</v>
      </c>
      <c r="S1767" t="str">
        <f>IF(P1767=photography,"photography")</f>
        <v>photography</v>
      </c>
    </row>
    <row r="1768" spans="1:19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3">
        <f t="shared" si="108"/>
        <v>41876.859814814816</v>
      </c>
      <c r="K1768" s="5">
        <v>1407184688</v>
      </c>
      <c r="L1768" s="13">
        <f t="shared" si="109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8">
        <f t="shared" si="110"/>
        <v>0</v>
      </c>
      <c r="R1768" s="9" t="e">
        <f t="shared" si="111"/>
        <v>#DIV/0!</v>
      </c>
      <c r="S1768" t="str">
        <f>IF(P1768=photography,"photography")</f>
        <v>photography</v>
      </c>
    </row>
    <row r="1769" spans="1:19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3">
        <f t="shared" si="108"/>
        <v>41854.658379629633</v>
      </c>
      <c r="K1769" s="5">
        <v>1404488884</v>
      </c>
      <c r="L1769" s="13">
        <f t="shared" si="109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8">
        <f t="shared" si="110"/>
        <v>45.72</v>
      </c>
      <c r="R1769" s="9">
        <f t="shared" si="111"/>
        <v>58.615384615384613</v>
      </c>
      <c r="S1769" t="str">
        <f>IF(P1769=photography,"photography")</f>
        <v>photography</v>
      </c>
    </row>
    <row r="1770" spans="1:19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3">
        <f t="shared" si="108"/>
        <v>41909.560694444444</v>
      </c>
      <c r="K1770" s="5">
        <v>1406640444</v>
      </c>
      <c r="L1770" s="13">
        <f t="shared" si="109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8">
        <f t="shared" si="110"/>
        <v>3.74</v>
      </c>
      <c r="R1770" s="9">
        <f t="shared" si="111"/>
        <v>12.466666666666667</v>
      </c>
      <c r="S1770" t="str">
        <f>IF(P1770=photography,"photography")</f>
        <v>photography</v>
      </c>
    </row>
    <row r="1771" spans="1:19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3">
        <f t="shared" si="108"/>
        <v>42017.818969907406</v>
      </c>
      <c r="K1771" s="5">
        <v>1418585959</v>
      </c>
      <c r="L1771" s="13">
        <f t="shared" si="109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8">
        <f t="shared" si="110"/>
        <v>2.7025000000000001</v>
      </c>
      <c r="R1771" s="9">
        <f t="shared" si="111"/>
        <v>49.136363636363633</v>
      </c>
      <c r="S1771" t="str">
        <f>IF(P1771=photography,"photography")</f>
        <v>photography</v>
      </c>
    </row>
    <row r="1772" spans="1:19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3">
        <f t="shared" si="108"/>
        <v>41926.780023148152</v>
      </c>
      <c r="K1772" s="5">
        <v>1410288194</v>
      </c>
      <c r="L1772" s="13">
        <f t="shared" si="109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8">
        <f t="shared" si="110"/>
        <v>56.51428571428572</v>
      </c>
      <c r="R1772" s="9">
        <f t="shared" si="111"/>
        <v>150.5</v>
      </c>
      <c r="S1772" t="str">
        <f>IF(P1772=photography,"photography")</f>
        <v>photography</v>
      </c>
    </row>
    <row r="1773" spans="1:19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3">
        <f t="shared" si="108"/>
        <v>41935.979629629634</v>
      </c>
      <c r="K1773" s="5">
        <v>1411515040</v>
      </c>
      <c r="L1773" s="13">
        <f t="shared" si="109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8">
        <f t="shared" si="110"/>
        <v>21.30952380952381</v>
      </c>
      <c r="R1773" s="9">
        <f t="shared" si="111"/>
        <v>35.799999999999997</v>
      </c>
      <c r="S1773" t="str">
        <f>IF(P1773=photography,"photography")</f>
        <v>photography</v>
      </c>
    </row>
    <row r="1774" spans="1:19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3">
        <f t="shared" si="108"/>
        <v>41826.718009259261</v>
      </c>
      <c r="K1774" s="5">
        <v>1399482836</v>
      </c>
      <c r="L1774" s="13">
        <f t="shared" si="109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8">
        <f t="shared" si="110"/>
        <v>15.6</v>
      </c>
      <c r="R1774" s="9">
        <f t="shared" si="111"/>
        <v>45.157894736842103</v>
      </c>
      <c r="S1774" t="str">
        <f>IF(P1774=photography,"photography")</f>
        <v>photography</v>
      </c>
    </row>
    <row r="1775" spans="1:19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3">
        <f t="shared" si="108"/>
        <v>42023.760393518518</v>
      </c>
      <c r="K1775" s="5">
        <v>1417803298</v>
      </c>
      <c r="L1775" s="13">
        <f t="shared" si="109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8">
        <f t="shared" si="110"/>
        <v>6.2566666666666677</v>
      </c>
      <c r="R1775" s="9">
        <f t="shared" si="111"/>
        <v>98.78947368421052</v>
      </c>
      <c r="S1775" t="str">
        <f>IF(P1775=photography,"photography")</f>
        <v>photography</v>
      </c>
    </row>
    <row r="1776" spans="1:19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3">
        <f t="shared" si="108"/>
        <v>41972.624305555553</v>
      </c>
      <c r="K1776" s="5">
        <v>1413609292</v>
      </c>
      <c r="L1776" s="13">
        <f t="shared" si="109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8">
        <f t="shared" si="110"/>
        <v>45.92</v>
      </c>
      <c r="R1776" s="9">
        <f t="shared" si="111"/>
        <v>88.307692307692307</v>
      </c>
      <c r="S1776" t="str">
        <f>IF(P1776=photography,"photography")</f>
        <v>photography</v>
      </c>
    </row>
    <row r="1777" spans="1:19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3">
        <f t="shared" si="108"/>
        <v>41936.976388888892</v>
      </c>
      <c r="K1777" s="5">
        <v>1410305160</v>
      </c>
      <c r="L1777" s="13">
        <f t="shared" si="109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8">
        <f t="shared" si="110"/>
        <v>65.101538461538468</v>
      </c>
      <c r="R1777" s="9">
        <f t="shared" si="111"/>
        <v>170.62903225806451</v>
      </c>
      <c r="S1777" t="str">
        <f>IF(P1777=photography,"photography")</f>
        <v>photography</v>
      </c>
    </row>
    <row r="1778" spans="1:19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3">
        <f t="shared" si="108"/>
        <v>41941.95684027778</v>
      </c>
      <c r="K1778" s="5">
        <v>1411513071</v>
      </c>
      <c r="L1778" s="13">
        <f t="shared" si="109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8">
        <f t="shared" si="110"/>
        <v>6.7</v>
      </c>
      <c r="R1778" s="9">
        <f t="shared" si="111"/>
        <v>83.75</v>
      </c>
      <c r="S1778" t="str">
        <f>IF(P1778=photography,"photography")</f>
        <v>photography</v>
      </c>
    </row>
    <row r="1779" spans="1:19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3">
        <f t="shared" si="108"/>
        <v>42055.357094907406</v>
      </c>
      <c r="K1779" s="5">
        <v>1421829253</v>
      </c>
      <c r="L1779" s="13">
        <f t="shared" si="109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8">
        <f t="shared" si="110"/>
        <v>13.5625</v>
      </c>
      <c r="R1779" s="9">
        <f t="shared" si="111"/>
        <v>65.099999999999994</v>
      </c>
      <c r="S1779" t="str">
        <f>IF(P1779=photography,"photography")</f>
        <v>photography</v>
      </c>
    </row>
    <row r="1780" spans="1:19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3">
        <f t="shared" si="108"/>
        <v>42090.821701388893</v>
      </c>
      <c r="K1780" s="5">
        <v>1423600995</v>
      </c>
      <c r="L1780" s="13">
        <f t="shared" si="109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8">
        <f t="shared" si="110"/>
        <v>1.9900000000000002</v>
      </c>
      <c r="R1780" s="9">
        <f t="shared" si="111"/>
        <v>66.333333333333329</v>
      </c>
      <c r="S1780" t="str">
        <f>IF(P1780=photography,"photography")</f>
        <v>photography</v>
      </c>
    </row>
    <row r="1781" spans="1:19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3">
        <f t="shared" si="108"/>
        <v>42615.691898148143</v>
      </c>
      <c r="K1781" s="5">
        <v>1470242180</v>
      </c>
      <c r="L1781" s="13">
        <f t="shared" si="109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8">
        <f t="shared" si="110"/>
        <v>36.236363636363642</v>
      </c>
      <c r="R1781" s="9">
        <f t="shared" si="111"/>
        <v>104.89473684210526</v>
      </c>
      <c r="S1781" t="str">
        <f>IF(P1781=photography,"photography")</f>
        <v>photography</v>
      </c>
    </row>
    <row r="1782" spans="1:19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3">
        <f t="shared" si="108"/>
        <v>42553.600810185191</v>
      </c>
      <c r="K1782" s="5">
        <v>1462285510</v>
      </c>
      <c r="L1782" s="13">
        <f t="shared" si="109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8">
        <f t="shared" si="110"/>
        <v>39.743333333333339</v>
      </c>
      <c r="R1782" s="9">
        <f t="shared" si="111"/>
        <v>78.440789473684205</v>
      </c>
      <c r="S1782" t="str">
        <f>IF(P1782=photography,"photography")</f>
        <v>photography</v>
      </c>
    </row>
    <row r="1783" spans="1:19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3">
        <f t="shared" si="108"/>
        <v>42628.617418981477</v>
      </c>
      <c r="K1783" s="5">
        <v>1471272545</v>
      </c>
      <c r="L1783" s="13">
        <f t="shared" si="109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8">
        <f t="shared" si="110"/>
        <v>25.763636363636365</v>
      </c>
      <c r="R1783" s="9">
        <f t="shared" si="111"/>
        <v>59.041666666666664</v>
      </c>
      <c r="S1783" t="str">
        <f>IF(P1783=photography,"photography")</f>
        <v>photography</v>
      </c>
    </row>
    <row r="1784" spans="1:19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3">
        <f t="shared" si="108"/>
        <v>42421.575104166666</v>
      </c>
      <c r="K1784" s="5">
        <v>1453211289</v>
      </c>
      <c r="L1784" s="13">
        <f t="shared" si="109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8">
        <f t="shared" si="110"/>
        <v>15.491428571428573</v>
      </c>
      <c r="R1784" s="9">
        <f t="shared" si="111"/>
        <v>71.34210526315789</v>
      </c>
      <c r="S1784" t="str">
        <f>IF(P1784=photography,"photography")</f>
        <v>photography</v>
      </c>
    </row>
    <row r="1785" spans="1:19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3">
        <f t="shared" si="108"/>
        <v>42145.949976851851</v>
      </c>
      <c r="K1785" s="5">
        <v>1429656478</v>
      </c>
      <c r="L1785" s="13">
        <f t="shared" si="109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8">
        <f t="shared" si="110"/>
        <v>23.692499999999999</v>
      </c>
      <c r="R1785" s="9">
        <f t="shared" si="111"/>
        <v>51.227027027027027</v>
      </c>
      <c r="S1785" t="str">
        <f>IF(P1785=photography,"photography")</f>
        <v>photography</v>
      </c>
    </row>
    <row r="1786" spans="1:19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3">
        <f t="shared" si="108"/>
        <v>42035.142361111109</v>
      </c>
      <c r="K1786" s="5">
        <v>1419954240</v>
      </c>
      <c r="L1786" s="13">
        <f t="shared" si="109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8">
        <f t="shared" si="110"/>
        <v>39.76</v>
      </c>
      <c r="R1786" s="9">
        <f t="shared" si="111"/>
        <v>60.242424242424242</v>
      </c>
      <c r="S1786" t="str">
        <f>IF(P1786=photography,"photography")</f>
        <v>photography</v>
      </c>
    </row>
    <row r="1787" spans="1:19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3">
        <f t="shared" si="108"/>
        <v>41928</v>
      </c>
      <c r="K1787" s="5">
        <v>1410750855</v>
      </c>
      <c r="L1787" s="13">
        <f t="shared" si="109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8">
        <f t="shared" si="110"/>
        <v>20.220833333333331</v>
      </c>
      <c r="R1787" s="9">
        <f t="shared" si="111"/>
        <v>44.935185185185183</v>
      </c>
      <c r="S1787" t="str">
        <f>IF(P1787=photography,"photography")</f>
        <v>photography</v>
      </c>
    </row>
    <row r="1788" spans="1:19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3">
        <f t="shared" si="108"/>
        <v>41988.550659722227</v>
      </c>
      <c r="K1788" s="5">
        <v>1416057177</v>
      </c>
      <c r="L1788" s="13">
        <f t="shared" si="109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8">
        <f t="shared" si="110"/>
        <v>47.631578947368418</v>
      </c>
      <c r="R1788" s="9">
        <f t="shared" si="111"/>
        <v>31.206896551724139</v>
      </c>
      <c r="S1788" t="str">
        <f>IF(P1788=photography,"photography")</f>
        <v>photography</v>
      </c>
    </row>
    <row r="1789" spans="1:19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3">
        <f t="shared" si="108"/>
        <v>42098.613854166666</v>
      </c>
      <c r="K1789" s="5">
        <v>1425570237</v>
      </c>
      <c r="L1789" s="13">
        <f t="shared" si="109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8">
        <f t="shared" si="110"/>
        <v>15.329999999999998</v>
      </c>
      <c r="R1789" s="9">
        <f t="shared" si="111"/>
        <v>63.875</v>
      </c>
      <c r="S1789" t="str">
        <f>IF(P1789=photography,"photography")</f>
        <v>photography</v>
      </c>
    </row>
    <row r="1790" spans="1:19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3">
        <f t="shared" si="108"/>
        <v>41943.94840277778</v>
      </c>
      <c r="K1790" s="5">
        <v>1412203542</v>
      </c>
      <c r="L1790" s="13">
        <f t="shared" si="109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8">
        <f t="shared" si="110"/>
        <v>1.3818181818181818</v>
      </c>
      <c r="R1790" s="9">
        <f t="shared" si="111"/>
        <v>19</v>
      </c>
      <c r="S1790" t="str">
        <f>IF(P1790=photography,"photography")</f>
        <v>photography</v>
      </c>
    </row>
    <row r="1791" spans="1:19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3">
        <f t="shared" si="108"/>
        <v>42016.250034722223</v>
      </c>
      <c r="K1791" s="5">
        <v>1415858403</v>
      </c>
      <c r="L1791" s="13">
        <f t="shared" si="109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8">
        <f t="shared" si="110"/>
        <v>0.5</v>
      </c>
      <c r="R1791" s="9">
        <f t="shared" si="111"/>
        <v>10</v>
      </c>
      <c r="S1791" t="str">
        <f>IF(P1791=photography,"photography")</f>
        <v>photography</v>
      </c>
    </row>
    <row r="1792" spans="1:19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3">
        <f t="shared" si="108"/>
        <v>42040.674513888895</v>
      </c>
      <c r="K1792" s="5">
        <v>1420560678</v>
      </c>
      <c r="L1792" s="13">
        <f t="shared" si="109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8">
        <f t="shared" si="110"/>
        <v>4.957575757575758</v>
      </c>
      <c r="R1792" s="9">
        <f t="shared" si="111"/>
        <v>109.06666666666666</v>
      </c>
      <c r="S1792" t="str">
        <f>IF(P1792=photography,"photography")</f>
        <v>photography</v>
      </c>
    </row>
    <row r="1793" spans="1:19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3">
        <f t="shared" si="108"/>
        <v>42033.740335648152</v>
      </c>
      <c r="K1793" s="5">
        <v>1417369565</v>
      </c>
      <c r="L1793" s="13">
        <f t="shared" si="109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8">
        <f t="shared" si="110"/>
        <v>3.5666666666666664</v>
      </c>
      <c r="R1793" s="9">
        <f t="shared" si="111"/>
        <v>26.75</v>
      </c>
      <c r="S1793" t="str">
        <f>IF(P1793=photography,"photography")</f>
        <v>photography</v>
      </c>
    </row>
    <row r="1794" spans="1:19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3">
        <f t="shared" si="108"/>
        <v>42226.290972222225</v>
      </c>
      <c r="K1794" s="5">
        <v>1435970682</v>
      </c>
      <c r="L1794" s="13">
        <f t="shared" si="109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8">
        <f t="shared" si="110"/>
        <v>61.124000000000002</v>
      </c>
      <c r="R1794" s="9">
        <f t="shared" si="111"/>
        <v>109.93525179856115</v>
      </c>
      <c r="S1794" t="str">
        <f>IF(P1794=photography,"photography")</f>
        <v>photography</v>
      </c>
    </row>
    <row r="1795" spans="1:19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3">
        <f t="shared" ref="J1795:J1858" si="112">(((I1795/60)/60)/24)+DATE(1970,1,1)</f>
        <v>41970.933333333334</v>
      </c>
      <c r="K1795" s="5">
        <v>1414531440</v>
      </c>
      <c r="L1795" s="13">
        <f t="shared" ref="L1795:L1858" si="113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8">
        <f t="shared" ref="Q1795:Q1858" si="114">E1795/D1795*100</f>
        <v>1.3333333333333335</v>
      </c>
      <c r="R1795" s="9">
        <f t="shared" ref="R1795:R1858" si="115">E1795/N1795</f>
        <v>20</v>
      </c>
      <c r="S1795" t="str">
        <f>IF(P1795=photography,"photography")</f>
        <v>photography</v>
      </c>
    </row>
    <row r="1796" spans="1:19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3">
        <f t="shared" si="112"/>
        <v>42046.551180555558</v>
      </c>
      <c r="K1796" s="5">
        <v>1420636422</v>
      </c>
      <c r="L1796" s="13">
        <f t="shared" si="113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8">
        <f t="shared" si="114"/>
        <v>11.077777777777778</v>
      </c>
      <c r="R1796" s="9">
        <f t="shared" si="115"/>
        <v>55.388888888888886</v>
      </c>
      <c r="S1796" t="str">
        <f>IF(P1796=photography,"photography")</f>
        <v>photography</v>
      </c>
    </row>
    <row r="1797" spans="1:19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3">
        <f t="shared" si="112"/>
        <v>42657.666666666672</v>
      </c>
      <c r="K1797" s="5">
        <v>1473922541</v>
      </c>
      <c r="L1797" s="13">
        <f t="shared" si="113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8">
        <f t="shared" si="114"/>
        <v>38.735714285714288</v>
      </c>
      <c r="R1797" s="9">
        <f t="shared" si="115"/>
        <v>133.90123456790124</v>
      </c>
      <c r="S1797" t="str">
        <f>IF(P1797=photography,"photography")</f>
        <v>photography</v>
      </c>
    </row>
    <row r="1798" spans="1:19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3">
        <f t="shared" si="112"/>
        <v>42575.439421296294</v>
      </c>
      <c r="K1798" s="5">
        <v>1464172366</v>
      </c>
      <c r="L1798" s="13">
        <f t="shared" si="113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8">
        <f t="shared" si="114"/>
        <v>22.05263157894737</v>
      </c>
      <c r="R1798" s="9">
        <f t="shared" si="115"/>
        <v>48.720930232558139</v>
      </c>
      <c r="S1798" t="str">
        <f>IF(P1798=photography,"photography")</f>
        <v>photography</v>
      </c>
    </row>
    <row r="1799" spans="1:19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3">
        <f t="shared" si="112"/>
        <v>42719.56931712963</v>
      </c>
      <c r="K1799" s="5">
        <v>1479217189</v>
      </c>
      <c r="L1799" s="13">
        <f t="shared" si="113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8">
        <f t="shared" si="114"/>
        <v>67.55</v>
      </c>
      <c r="R1799" s="9">
        <f t="shared" si="115"/>
        <v>48.25</v>
      </c>
      <c r="S1799" t="str">
        <f>IF(P1799=photography,"photography")</f>
        <v>photography</v>
      </c>
    </row>
    <row r="1800" spans="1:19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3">
        <f t="shared" si="112"/>
        <v>42404.32677083333</v>
      </c>
      <c r="K1800" s="5">
        <v>1449388233</v>
      </c>
      <c r="L1800" s="13">
        <f t="shared" si="113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8">
        <f t="shared" si="114"/>
        <v>13.637499999999999</v>
      </c>
      <c r="R1800" s="9">
        <f t="shared" si="115"/>
        <v>58.972972972972975</v>
      </c>
      <c r="S1800" t="str">
        <f>IF(P1800=photography,"photography")</f>
        <v>photography</v>
      </c>
    </row>
    <row r="1801" spans="1:19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3">
        <f t="shared" si="112"/>
        <v>41954.884351851855</v>
      </c>
      <c r="K1801" s="5">
        <v>1414008808</v>
      </c>
      <c r="L1801" s="13">
        <f t="shared" si="113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8">
        <f t="shared" si="114"/>
        <v>1.7457500000000001</v>
      </c>
      <c r="R1801" s="9">
        <f t="shared" si="115"/>
        <v>11.638333333333334</v>
      </c>
      <c r="S1801" t="str">
        <f>IF(P1801=photography,"photography")</f>
        <v>photography</v>
      </c>
    </row>
    <row r="1802" spans="1:19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3">
        <f t="shared" si="112"/>
        <v>42653.606134259258</v>
      </c>
      <c r="K1802" s="5">
        <v>1473517970</v>
      </c>
      <c r="L1802" s="13">
        <f t="shared" si="113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8">
        <f t="shared" si="114"/>
        <v>20.44963251188932</v>
      </c>
      <c r="R1802" s="9">
        <f t="shared" si="115"/>
        <v>83.716814159292042</v>
      </c>
      <c r="S1802" t="str">
        <f>IF(P1802=photography,"photography")</f>
        <v>photography</v>
      </c>
    </row>
    <row r="1803" spans="1:19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3">
        <f t="shared" si="112"/>
        <v>42353.506944444445</v>
      </c>
      <c r="K1803" s="5">
        <v>1447429868</v>
      </c>
      <c r="L1803" s="13">
        <f t="shared" si="113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8">
        <f t="shared" si="114"/>
        <v>13.852941176470587</v>
      </c>
      <c r="R1803" s="9">
        <f t="shared" si="115"/>
        <v>63.648648648648646</v>
      </c>
      <c r="S1803" t="str">
        <f>IF(P1803=photography,"photography")</f>
        <v>photography</v>
      </c>
    </row>
    <row r="1804" spans="1:19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3">
        <f t="shared" si="112"/>
        <v>42182.915972222225</v>
      </c>
      <c r="K1804" s="5">
        <v>1433416830</v>
      </c>
      <c r="L1804" s="13">
        <f t="shared" si="113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8">
        <f t="shared" si="114"/>
        <v>48.485714285714288</v>
      </c>
      <c r="R1804" s="9">
        <f t="shared" si="115"/>
        <v>94.277777777777771</v>
      </c>
      <c r="S1804" t="str">
        <f>IF(P1804=photography,"photography")</f>
        <v>photography</v>
      </c>
    </row>
    <row r="1805" spans="1:19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3">
        <f t="shared" si="112"/>
        <v>42049.071550925932</v>
      </c>
      <c r="K1805" s="5">
        <v>1421199782</v>
      </c>
      <c r="L1805" s="13">
        <f t="shared" si="113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8">
        <f t="shared" si="114"/>
        <v>30.8</v>
      </c>
      <c r="R1805" s="9">
        <f t="shared" si="115"/>
        <v>71.86666666666666</v>
      </c>
      <c r="S1805" t="str">
        <f>IF(P1805=photography,"photography")</f>
        <v>photography</v>
      </c>
    </row>
    <row r="1806" spans="1:19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3">
        <f t="shared" si="112"/>
        <v>42322.719953703709</v>
      </c>
      <c r="K1806" s="5">
        <v>1444061804</v>
      </c>
      <c r="L1806" s="13">
        <f t="shared" si="113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8">
        <f t="shared" si="114"/>
        <v>35.174193548387095</v>
      </c>
      <c r="R1806" s="9">
        <f t="shared" si="115"/>
        <v>104.84615384615384</v>
      </c>
      <c r="S1806" t="str">
        <f>IF(P1806=photography,"photography")</f>
        <v>photography</v>
      </c>
    </row>
    <row r="1807" spans="1:19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3">
        <f t="shared" si="112"/>
        <v>42279.75</v>
      </c>
      <c r="K1807" s="5">
        <v>1441048658</v>
      </c>
      <c r="L1807" s="13">
        <f t="shared" si="113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8">
        <f t="shared" si="114"/>
        <v>36.404444444444444</v>
      </c>
      <c r="R1807" s="9">
        <f t="shared" si="115"/>
        <v>67.139344262295083</v>
      </c>
      <c r="S1807" t="str">
        <f>IF(P1807=photography,"photography")</f>
        <v>photography</v>
      </c>
    </row>
    <row r="1808" spans="1:19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3">
        <f t="shared" si="112"/>
        <v>41912.638298611113</v>
      </c>
      <c r="K1808" s="5">
        <v>1409066349</v>
      </c>
      <c r="L1808" s="13">
        <f t="shared" si="113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8">
        <f t="shared" si="114"/>
        <v>2.9550000000000001</v>
      </c>
      <c r="R1808" s="9">
        <f t="shared" si="115"/>
        <v>73.875</v>
      </c>
      <c r="S1808" t="str">
        <f>IF(P1808=photography,"photography")</f>
        <v>photography</v>
      </c>
    </row>
    <row r="1809" spans="1:19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3">
        <f t="shared" si="112"/>
        <v>41910.068437499998</v>
      </c>
      <c r="K1809" s="5">
        <v>1409276313</v>
      </c>
      <c r="L1809" s="13">
        <f t="shared" si="113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8">
        <f t="shared" si="114"/>
        <v>11.06</v>
      </c>
      <c r="R1809" s="9">
        <f t="shared" si="115"/>
        <v>69.125</v>
      </c>
      <c r="S1809" t="str">
        <f>IF(P1809=photography,"photography")</f>
        <v>photography</v>
      </c>
    </row>
    <row r="1810" spans="1:19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3">
        <f t="shared" si="112"/>
        <v>42777.680902777778</v>
      </c>
      <c r="K1810" s="5">
        <v>1483806030</v>
      </c>
      <c r="L1810" s="13">
        <f t="shared" si="113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8">
        <f t="shared" si="114"/>
        <v>41.407142857142858</v>
      </c>
      <c r="R1810" s="9">
        <f t="shared" si="115"/>
        <v>120.77083333333333</v>
      </c>
      <c r="S1810" t="str">
        <f>IF(P1810=photography,"photography")</f>
        <v>photography</v>
      </c>
    </row>
    <row r="1811" spans="1:19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3">
        <f t="shared" si="112"/>
        <v>42064.907858796301</v>
      </c>
      <c r="K1811" s="5">
        <v>1422222439</v>
      </c>
      <c r="L1811" s="13">
        <f t="shared" si="113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8">
        <f t="shared" si="114"/>
        <v>10.857142857142858</v>
      </c>
      <c r="R1811" s="9">
        <f t="shared" si="115"/>
        <v>42.222222222222221</v>
      </c>
      <c r="S1811" t="str">
        <f>IF(P1811=photography,"photography")</f>
        <v>photography</v>
      </c>
    </row>
    <row r="1812" spans="1:19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3">
        <f t="shared" si="112"/>
        <v>41872.91002314815</v>
      </c>
      <c r="K1812" s="5">
        <v>1407621026</v>
      </c>
      <c r="L1812" s="13">
        <f t="shared" si="113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8">
        <f t="shared" si="114"/>
        <v>3.3333333333333335</v>
      </c>
      <c r="R1812" s="9">
        <f t="shared" si="115"/>
        <v>7.5</v>
      </c>
      <c r="S1812" t="str">
        <f>IF(P1812=photography,"photography")</f>
        <v>photography</v>
      </c>
    </row>
    <row r="1813" spans="1:19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3">
        <f t="shared" si="112"/>
        <v>41936.166666666664</v>
      </c>
      <c r="K1813" s="5">
        <v>1408962270</v>
      </c>
      <c r="L1813" s="13">
        <f t="shared" si="113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8">
        <f t="shared" si="114"/>
        <v>7.407407407407407E-2</v>
      </c>
      <c r="R1813" s="9">
        <f t="shared" si="115"/>
        <v>1.5384615384615385</v>
      </c>
      <c r="S1813" t="str">
        <f>IF(P1813=photography,"photography")</f>
        <v>photography</v>
      </c>
    </row>
    <row r="1814" spans="1:19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3">
        <f t="shared" si="112"/>
        <v>42554.318703703699</v>
      </c>
      <c r="K1814" s="5">
        <v>1464939536</v>
      </c>
      <c r="L1814" s="13">
        <f t="shared" si="113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8">
        <f t="shared" si="114"/>
        <v>13.307692307692307</v>
      </c>
      <c r="R1814" s="9">
        <f t="shared" si="115"/>
        <v>37.608695652173914</v>
      </c>
      <c r="S1814" t="str">
        <f>IF(P1814=photography,"photography")</f>
        <v>photography</v>
      </c>
    </row>
    <row r="1815" spans="1:19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3">
        <f t="shared" si="112"/>
        <v>41859.889027777775</v>
      </c>
      <c r="K1815" s="5">
        <v>1404940812</v>
      </c>
      <c r="L1815" s="13">
        <f t="shared" si="113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8">
        <f t="shared" si="114"/>
        <v>0</v>
      </c>
      <c r="R1815" s="9" t="e">
        <f t="shared" si="115"/>
        <v>#DIV/0!</v>
      </c>
      <c r="S1815" t="str">
        <f>IF(P1815=photography,"photography")</f>
        <v>photography</v>
      </c>
    </row>
    <row r="1816" spans="1:19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3">
        <f t="shared" si="112"/>
        <v>42063.314074074078</v>
      </c>
      <c r="K1816" s="5">
        <v>1422516736</v>
      </c>
      <c r="L1816" s="13">
        <f t="shared" si="113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8">
        <f t="shared" si="114"/>
        <v>49.183333333333337</v>
      </c>
      <c r="R1816" s="9">
        <f t="shared" si="115"/>
        <v>42.157142857142858</v>
      </c>
      <c r="S1816" t="str">
        <f>IF(P1816=photography,"photography")</f>
        <v>photography</v>
      </c>
    </row>
    <row r="1817" spans="1:19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3">
        <f t="shared" si="112"/>
        <v>42186.906678240746</v>
      </c>
      <c r="K1817" s="5">
        <v>1434577537</v>
      </c>
      <c r="L1817" s="13">
        <f t="shared" si="113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8">
        <f t="shared" si="114"/>
        <v>0</v>
      </c>
      <c r="R1817" s="9" t="e">
        <f t="shared" si="115"/>
        <v>#DIV/0!</v>
      </c>
      <c r="S1817" t="str">
        <f>IF(P1817=photography,"photography")</f>
        <v>photography</v>
      </c>
    </row>
    <row r="1818" spans="1:19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3">
        <f t="shared" si="112"/>
        <v>42576.791666666672</v>
      </c>
      <c r="K1818" s="5">
        <v>1467061303</v>
      </c>
      <c r="L1818" s="13">
        <f t="shared" si="113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8">
        <f t="shared" si="114"/>
        <v>2.036</v>
      </c>
      <c r="R1818" s="9">
        <f t="shared" si="115"/>
        <v>84.833333333333329</v>
      </c>
      <c r="S1818" t="str">
        <f>IF(P1818=photography,"photography")</f>
        <v>photography</v>
      </c>
    </row>
    <row r="1819" spans="1:19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3">
        <f t="shared" si="112"/>
        <v>42765.290972222225</v>
      </c>
      <c r="K1819" s="5">
        <v>1480607607</v>
      </c>
      <c r="L1819" s="13">
        <f t="shared" si="113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8">
        <f t="shared" si="114"/>
        <v>52.327777777777776</v>
      </c>
      <c r="R1819" s="9">
        <f t="shared" si="115"/>
        <v>94.19</v>
      </c>
      <c r="S1819" t="str">
        <f>IF(P1819=photography,"photography")</f>
        <v>photography</v>
      </c>
    </row>
    <row r="1820" spans="1:19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3">
        <f t="shared" si="112"/>
        <v>42097.192708333328</v>
      </c>
      <c r="K1820" s="5">
        <v>1425447450</v>
      </c>
      <c r="L1820" s="13">
        <f t="shared" si="113"/>
        <v>42067.234375</v>
      </c>
      <c r="M1820" t="b">
        <v>0</v>
      </c>
      <c r="N1820">
        <v>0</v>
      </c>
      <c r="O1820" t="b">
        <v>0</v>
      </c>
      <c r="P1820" t="s">
        <v>8285</v>
      </c>
      <c r="Q1820" s="8">
        <f t="shared" si="114"/>
        <v>0</v>
      </c>
      <c r="R1820" s="9" t="e">
        <f t="shared" si="115"/>
        <v>#DIV/0!</v>
      </c>
      <c r="S1820" t="str">
        <f>IF(P1820=photography,"photography")</f>
        <v>photography</v>
      </c>
    </row>
    <row r="1821" spans="1:19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3">
        <f t="shared" si="112"/>
        <v>41850.752268518518</v>
      </c>
      <c r="K1821" s="5">
        <v>1404151396</v>
      </c>
      <c r="L1821" s="13">
        <f t="shared" si="113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8">
        <f t="shared" si="114"/>
        <v>2.083333333333333</v>
      </c>
      <c r="R1821" s="9">
        <f t="shared" si="115"/>
        <v>6.25</v>
      </c>
      <c r="S1821" t="str">
        <f>IF(P1821=photography,"photography")</f>
        <v>photography</v>
      </c>
    </row>
    <row r="1822" spans="1:19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3">
        <f t="shared" si="112"/>
        <v>42095.042708333334</v>
      </c>
      <c r="K1822" s="5">
        <v>1425261690</v>
      </c>
      <c r="L1822" s="13">
        <f t="shared" si="113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8">
        <f t="shared" si="114"/>
        <v>6.565384615384616</v>
      </c>
      <c r="R1822" s="9">
        <f t="shared" si="115"/>
        <v>213.375</v>
      </c>
      <c r="S1822" t="str">
        <f>IF(P1822=photography,"photography")</f>
        <v>photography</v>
      </c>
    </row>
    <row r="1823" spans="1:19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3">
        <f t="shared" si="112"/>
        <v>40971.319062499999</v>
      </c>
      <c r="K1823" s="5">
        <v>1326872367</v>
      </c>
      <c r="L1823" s="13">
        <f t="shared" si="113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8">
        <f t="shared" si="114"/>
        <v>134.88999999999999</v>
      </c>
      <c r="R1823" s="9">
        <f t="shared" si="115"/>
        <v>59.162280701754383</v>
      </c>
      <c r="S1823" t="str">
        <f>IF(P1823=music, "music")</f>
        <v>music</v>
      </c>
    </row>
    <row r="1824" spans="1:19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3">
        <f t="shared" si="112"/>
        <v>41670.792361111111</v>
      </c>
      <c r="K1824" s="5">
        <v>1388084862</v>
      </c>
      <c r="L1824" s="13">
        <f t="shared" si="113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8">
        <f t="shared" si="114"/>
        <v>100</v>
      </c>
      <c r="R1824" s="9">
        <f t="shared" si="115"/>
        <v>27.272727272727273</v>
      </c>
      <c r="S1824" t="str">
        <f>IF(P1824=music, "music")</f>
        <v>music</v>
      </c>
    </row>
    <row r="1825" spans="1:19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3">
        <f t="shared" si="112"/>
        <v>41206.684907407405</v>
      </c>
      <c r="K1825" s="5">
        <v>1348503976</v>
      </c>
      <c r="L1825" s="13">
        <f t="shared" si="113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8">
        <f t="shared" si="114"/>
        <v>115.85714285714286</v>
      </c>
      <c r="R1825" s="9">
        <f t="shared" si="115"/>
        <v>24.575757575757574</v>
      </c>
      <c r="S1825" t="str">
        <f>IF(P1825=music, "music")</f>
        <v>music</v>
      </c>
    </row>
    <row r="1826" spans="1:19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3">
        <f t="shared" si="112"/>
        <v>41647.088888888888</v>
      </c>
      <c r="K1826" s="5">
        <v>1387403967</v>
      </c>
      <c r="L1826" s="13">
        <f t="shared" si="113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8">
        <f t="shared" si="114"/>
        <v>100.06666666666666</v>
      </c>
      <c r="R1826" s="9">
        <f t="shared" si="115"/>
        <v>75.05</v>
      </c>
      <c r="S1826" t="str">
        <f>IF(P1826=music, "music")</f>
        <v>music</v>
      </c>
    </row>
    <row r="1827" spans="1:19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3">
        <f t="shared" si="112"/>
        <v>41466.83452546296</v>
      </c>
      <c r="K1827" s="5">
        <v>1371585703</v>
      </c>
      <c r="L1827" s="13">
        <f t="shared" si="113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8">
        <f t="shared" si="114"/>
        <v>105.05</v>
      </c>
      <c r="R1827" s="9">
        <f t="shared" si="115"/>
        <v>42.02</v>
      </c>
      <c r="S1827" t="str">
        <f>IF(P1827=music, "music")</f>
        <v>music</v>
      </c>
    </row>
    <row r="1828" spans="1:19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3">
        <f t="shared" si="112"/>
        <v>41687.923807870371</v>
      </c>
      <c r="K1828" s="5">
        <v>1390083017</v>
      </c>
      <c r="L1828" s="13">
        <f t="shared" si="113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8">
        <f t="shared" si="114"/>
        <v>101</v>
      </c>
      <c r="R1828" s="9">
        <f t="shared" si="115"/>
        <v>53.157894736842103</v>
      </c>
      <c r="S1828" t="str">
        <f>IF(P1828=music, "music")</f>
        <v>music</v>
      </c>
    </row>
    <row r="1829" spans="1:19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3">
        <f t="shared" si="112"/>
        <v>40605.325937499998</v>
      </c>
      <c r="K1829" s="5">
        <v>1294818561</v>
      </c>
      <c r="L1829" s="13">
        <f t="shared" si="113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8">
        <f t="shared" si="114"/>
        <v>100.66250000000001</v>
      </c>
      <c r="R1829" s="9">
        <f t="shared" si="115"/>
        <v>83.885416666666671</v>
      </c>
      <c r="S1829" t="str">
        <f>IF(P1829=music, "music")</f>
        <v>music</v>
      </c>
    </row>
    <row r="1830" spans="1:19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3">
        <f t="shared" si="112"/>
        <v>41768.916666666664</v>
      </c>
      <c r="K1830" s="5">
        <v>1396906530</v>
      </c>
      <c r="L1830" s="13">
        <f t="shared" si="113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8">
        <f t="shared" si="114"/>
        <v>100.16000000000001</v>
      </c>
      <c r="R1830" s="9">
        <f t="shared" si="115"/>
        <v>417.33333333333331</v>
      </c>
      <c r="S1830" t="str">
        <f>IF(P1830=music, "music")</f>
        <v>music</v>
      </c>
    </row>
    <row r="1831" spans="1:19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3">
        <f t="shared" si="112"/>
        <v>40564.916666666664</v>
      </c>
      <c r="K1831" s="5">
        <v>1291428371</v>
      </c>
      <c r="L1831" s="13">
        <f t="shared" si="113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8">
        <f t="shared" si="114"/>
        <v>166.68333333333334</v>
      </c>
      <c r="R1831" s="9">
        <f t="shared" si="115"/>
        <v>75.765151515151516</v>
      </c>
      <c r="S1831" t="str">
        <f>IF(P1831=music, "music")</f>
        <v>music</v>
      </c>
    </row>
    <row r="1832" spans="1:19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3">
        <f t="shared" si="112"/>
        <v>41694.684108796297</v>
      </c>
      <c r="K1832" s="5">
        <v>1390667107</v>
      </c>
      <c r="L1832" s="13">
        <f t="shared" si="113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8">
        <f t="shared" si="114"/>
        <v>101.53333333333335</v>
      </c>
      <c r="R1832" s="9">
        <f t="shared" si="115"/>
        <v>67.389380530973455</v>
      </c>
      <c r="S1832" t="str">
        <f>IF(P1832=music, "music")</f>
        <v>music</v>
      </c>
    </row>
    <row r="1833" spans="1:19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3">
        <f t="shared" si="112"/>
        <v>41041.996099537035</v>
      </c>
      <c r="K1833" s="5">
        <v>1335570863</v>
      </c>
      <c r="L1833" s="13">
        <f t="shared" si="113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8">
        <f t="shared" si="114"/>
        <v>103</v>
      </c>
      <c r="R1833" s="9">
        <f t="shared" si="115"/>
        <v>73.571428571428569</v>
      </c>
      <c r="S1833" t="str">
        <f>IF(P1833=music, "music")</f>
        <v>music</v>
      </c>
    </row>
    <row r="1834" spans="1:19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3">
        <f t="shared" si="112"/>
        <v>40606.539664351854</v>
      </c>
      <c r="K1834" s="5">
        <v>1296651427</v>
      </c>
      <c r="L1834" s="13">
        <f t="shared" si="113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8">
        <f t="shared" si="114"/>
        <v>142.85714285714286</v>
      </c>
      <c r="R1834" s="9">
        <f t="shared" si="115"/>
        <v>25</v>
      </c>
      <c r="S1834" t="str">
        <f>IF(P1834=music, "music")</f>
        <v>music</v>
      </c>
    </row>
    <row r="1835" spans="1:19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3">
        <f t="shared" si="112"/>
        <v>41335.332638888889</v>
      </c>
      <c r="K1835" s="5">
        <v>1359421403</v>
      </c>
      <c r="L1835" s="13">
        <f t="shared" si="113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8">
        <f t="shared" si="114"/>
        <v>262.5</v>
      </c>
      <c r="R1835" s="9">
        <f t="shared" si="115"/>
        <v>42</v>
      </c>
      <c r="S1835" t="str">
        <f>IF(P1835=music, "music")</f>
        <v>music</v>
      </c>
    </row>
    <row r="1836" spans="1:19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3">
        <f t="shared" si="112"/>
        <v>42028.964062500003</v>
      </c>
      <c r="K1836" s="5">
        <v>1418684895</v>
      </c>
      <c r="L1836" s="13">
        <f t="shared" si="113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8">
        <f t="shared" si="114"/>
        <v>118.05000000000001</v>
      </c>
      <c r="R1836" s="9">
        <f t="shared" si="115"/>
        <v>131.16666666666666</v>
      </c>
      <c r="S1836" t="str">
        <f>IF(P1836=music, "music")</f>
        <v>music</v>
      </c>
    </row>
    <row r="1837" spans="1:19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3">
        <f t="shared" si="112"/>
        <v>42460.660543981481</v>
      </c>
      <c r="K1837" s="5">
        <v>1456851071</v>
      </c>
      <c r="L1837" s="13">
        <f t="shared" si="113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8">
        <f t="shared" si="114"/>
        <v>104</v>
      </c>
      <c r="R1837" s="9">
        <f t="shared" si="115"/>
        <v>47.272727272727273</v>
      </c>
      <c r="S1837" t="str">
        <f>IF(P1837=music, "music")</f>
        <v>music</v>
      </c>
    </row>
    <row r="1838" spans="1:19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3">
        <f t="shared" si="112"/>
        <v>41322.809363425928</v>
      </c>
      <c r="K1838" s="5">
        <v>1359660329</v>
      </c>
      <c r="L1838" s="13">
        <f t="shared" si="113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8">
        <f t="shared" si="114"/>
        <v>200.34</v>
      </c>
      <c r="R1838" s="9">
        <f t="shared" si="115"/>
        <v>182.12727272727273</v>
      </c>
      <c r="S1838" t="str">
        <f>IF(P1838=music, "music")</f>
        <v>music</v>
      </c>
    </row>
    <row r="1839" spans="1:19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3">
        <f t="shared" si="112"/>
        <v>40986.006192129629</v>
      </c>
      <c r="K1839" s="5">
        <v>1326848935</v>
      </c>
      <c r="L1839" s="13">
        <f t="shared" si="113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8">
        <f t="shared" si="114"/>
        <v>306.83333333333331</v>
      </c>
      <c r="R1839" s="9">
        <f t="shared" si="115"/>
        <v>61.366666666666667</v>
      </c>
      <c r="S1839" t="str">
        <f>IF(P1839=music, "music")</f>
        <v>music</v>
      </c>
    </row>
    <row r="1840" spans="1:19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3">
        <f t="shared" si="112"/>
        <v>40817.125</v>
      </c>
      <c r="K1840" s="5">
        <v>1314989557</v>
      </c>
      <c r="L1840" s="13">
        <f t="shared" si="113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8">
        <f t="shared" si="114"/>
        <v>100.149</v>
      </c>
      <c r="R1840" s="9">
        <f t="shared" si="115"/>
        <v>35.767499999999998</v>
      </c>
      <c r="S1840" t="str">
        <f>IF(P1840=music, "music")</f>
        <v>music</v>
      </c>
    </row>
    <row r="1841" spans="1:19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3">
        <f t="shared" si="112"/>
        <v>42644.722013888888</v>
      </c>
      <c r="K1841" s="5">
        <v>1472750382</v>
      </c>
      <c r="L1841" s="13">
        <f t="shared" si="113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8">
        <f t="shared" si="114"/>
        <v>205.29999999999998</v>
      </c>
      <c r="R1841" s="9">
        <f t="shared" si="115"/>
        <v>45.62222222222222</v>
      </c>
      <c r="S1841" t="str">
        <f>IF(P1841=music, "music")</f>
        <v>music</v>
      </c>
    </row>
    <row r="1842" spans="1:19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3">
        <f t="shared" si="112"/>
        <v>41401.207638888889</v>
      </c>
      <c r="K1842" s="5">
        <v>1366251510</v>
      </c>
      <c r="L1842" s="13">
        <f t="shared" si="113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8">
        <f t="shared" si="114"/>
        <v>108.88888888888889</v>
      </c>
      <c r="R1842" s="9">
        <f t="shared" si="115"/>
        <v>75.384615384615387</v>
      </c>
      <c r="S1842" t="str">
        <f>IF(P1842=music, "music")</f>
        <v>music</v>
      </c>
    </row>
    <row r="1843" spans="1:19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3">
        <f t="shared" si="112"/>
        <v>41779.207638888889</v>
      </c>
      <c r="K1843" s="5">
        <v>1397679445</v>
      </c>
      <c r="L1843" s="13">
        <f t="shared" si="113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8">
        <f t="shared" si="114"/>
        <v>101.75</v>
      </c>
      <c r="R1843" s="9">
        <f t="shared" si="115"/>
        <v>50.875</v>
      </c>
      <c r="S1843" t="str">
        <f>IF(P1843=music, "music")</f>
        <v>music</v>
      </c>
    </row>
    <row r="1844" spans="1:19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3">
        <f t="shared" si="112"/>
        <v>42065.249305555553</v>
      </c>
      <c r="K1844" s="5">
        <v>1422371381</v>
      </c>
      <c r="L1844" s="13">
        <f t="shared" si="113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8">
        <f t="shared" si="114"/>
        <v>125.25</v>
      </c>
      <c r="R1844" s="9">
        <f t="shared" si="115"/>
        <v>119.28571428571429</v>
      </c>
      <c r="S1844" t="str">
        <f>IF(P1844=music, "music")</f>
        <v>music</v>
      </c>
    </row>
    <row r="1845" spans="1:19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3">
        <f t="shared" si="112"/>
        <v>40594.994837962964</v>
      </c>
      <c r="K1845" s="5">
        <v>1295653954</v>
      </c>
      <c r="L1845" s="13">
        <f t="shared" si="113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8">
        <f t="shared" si="114"/>
        <v>124.0061</v>
      </c>
      <c r="R1845" s="9">
        <f t="shared" si="115"/>
        <v>92.541865671641801</v>
      </c>
      <c r="S1845" t="str">
        <f>IF(P1845=music, "music")</f>
        <v>music</v>
      </c>
    </row>
    <row r="1846" spans="1:19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3">
        <f t="shared" si="112"/>
        <v>40705.125</v>
      </c>
      <c r="K1846" s="5">
        <v>1304464914</v>
      </c>
      <c r="L1846" s="13">
        <f t="shared" si="113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8">
        <f t="shared" si="114"/>
        <v>101.4</v>
      </c>
      <c r="R1846" s="9">
        <f t="shared" si="115"/>
        <v>76.05</v>
      </c>
      <c r="S1846" t="str">
        <f>IF(P1846=music, "music")</f>
        <v>music</v>
      </c>
    </row>
    <row r="1847" spans="1:19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3">
        <f t="shared" si="112"/>
        <v>42538.204861111109</v>
      </c>
      <c r="K1847" s="5">
        <v>1464854398</v>
      </c>
      <c r="L1847" s="13">
        <f t="shared" si="113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8">
        <f t="shared" si="114"/>
        <v>100</v>
      </c>
      <c r="R1847" s="9">
        <f t="shared" si="115"/>
        <v>52.631578947368418</v>
      </c>
      <c r="S1847" t="str">
        <f>IF(P1847=music, "music")</f>
        <v>music</v>
      </c>
    </row>
    <row r="1848" spans="1:19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3">
        <f t="shared" si="112"/>
        <v>41258.650196759263</v>
      </c>
      <c r="K1848" s="5">
        <v>1352993777</v>
      </c>
      <c r="L1848" s="13">
        <f t="shared" si="113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8">
        <f t="shared" si="114"/>
        <v>137.92666666666668</v>
      </c>
      <c r="R1848" s="9">
        <f t="shared" si="115"/>
        <v>98.990430622009569</v>
      </c>
      <c r="S1848" t="str">
        <f>IF(P1848=music, "music")</f>
        <v>music</v>
      </c>
    </row>
    <row r="1849" spans="1:19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3">
        <f t="shared" si="112"/>
        <v>42115.236481481479</v>
      </c>
      <c r="K1849" s="5">
        <v>1427780432</v>
      </c>
      <c r="L1849" s="13">
        <f t="shared" si="113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8">
        <f t="shared" si="114"/>
        <v>120.88000000000001</v>
      </c>
      <c r="R1849" s="9">
        <f t="shared" si="115"/>
        <v>79.526315789473685</v>
      </c>
      <c r="S1849" t="str">
        <f>IF(P1849=music, "music")</f>
        <v>music</v>
      </c>
    </row>
    <row r="1850" spans="1:19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3">
        <f t="shared" si="112"/>
        <v>40755.290972222225</v>
      </c>
      <c r="K1850" s="5">
        <v>1306608888</v>
      </c>
      <c r="L1850" s="13">
        <f t="shared" si="113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8">
        <f t="shared" si="114"/>
        <v>107.36666666666667</v>
      </c>
      <c r="R1850" s="9">
        <f t="shared" si="115"/>
        <v>134.20833333333334</v>
      </c>
      <c r="S1850" t="str">
        <f>IF(P1850=music, "music")</f>
        <v>music</v>
      </c>
    </row>
    <row r="1851" spans="1:19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3">
        <f t="shared" si="112"/>
        <v>41199.845590277779</v>
      </c>
      <c r="K1851" s="5">
        <v>1347913059</v>
      </c>
      <c r="L1851" s="13">
        <f t="shared" si="113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8">
        <f t="shared" si="114"/>
        <v>100.33333333333334</v>
      </c>
      <c r="R1851" s="9">
        <f t="shared" si="115"/>
        <v>37.625</v>
      </c>
      <c r="S1851" t="str">
        <f>IF(P1851=music, "music")</f>
        <v>music</v>
      </c>
    </row>
    <row r="1852" spans="1:19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3">
        <f t="shared" si="112"/>
        <v>41830.959490740745</v>
      </c>
      <c r="K1852" s="5">
        <v>1402441300</v>
      </c>
      <c r="L1852" s="13">
        <f t="shared" si="113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8">
        <f t="shared" si="114"/>
        <v>101.52222222222223</v>
      </c>
      <c r="R1852" s="9">
        <f t="shared" si="115"/>
        <v>51.044692737430168</v>
      </c>
      <c r="S1852" t="str">
        <f>IF(P1852=music, "music")</f>
        <v>music</v>
      </c>
    </row>
    <row r="1853" spans="1:19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3">
        <f t="shared" si="112"/>
        <v>41848.041666666664</v>
      </c>
      <c r="K1853" s="5">
        <v>1404769538</v>
      </c>
      <c r="L1853" s="13">
        <f t="shared" si="113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8">
        <f t="shared" si="114"/>
        <v>100.07692307692308</v>
      </c>
      <c r="R1853" s="9">
        <f t="shared" si="115"/>
        <v>50.03846153846154</v>
      </c>
      <c r="S1853" t="str">
        <f>IF(P1853=music, "music")</f>
        <v>music</v>
      </c>
    </row>
    <row r="1854" spans="1:19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3">
        <f t="shared" si="112"/>
        <v>42119</v>
      </c>
      <c r="K1854" s="5">
        <v>1426703452</v>
      </c>
      <c r="L1854" s="13">
        <f t="shared" si="113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8">
        <f t="shared" si="114"/>
        <v>116.96666666666667</v>
      </c>
      <c r="R1854" s="9">
        <f t="shared" si="115"/>
        <v>133.93129770992365</v>
      </c>
      <c r="S1854" t="str">
        <f>IF(P1854=music, "music")</f>
        <v>music</v>
      </c>
    </row>
    <row r="1855" spans="1:19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3">
        <f t="shared" si="112"/>
        <v>41227.102048611108</v>
      </c>
      <c r="K1855" s="5">
        <v>1348536417</v>
      </c>
      <c r="L1855" s="13">
        <f t="shared" si="113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8">
        <f t="shared" si="114"/>
        <v>101.875</v>
      </c>
      <c r="R1855" s="9">
        <f t="shared" si="115"/>
        <v>58.214285714285715</v>
      </c>
      <c r="S1855" t="str">
        <f>IF(P1855=music, "music")</f>
        <v>music</v>
      </c>
    </row>
    <row r="1856" spans="1:19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3">
        <f t="shared" si="112"/>
        <v>41418.021261574075</v>
      </c>
      <c r="K1856" s="5">
        <v>1366763437</v>
      </c>
      <c r="L1856" s="13">
        <f t="shared" si="113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8">
        <f t="shared" si="114"/>
        <v>102.12366666666665</v>
      </c>
      <c r="R1856" s="9">
        <f t="shared" si="115"/>
        <v>88.037643678160919</v>
      </c>
      <c r="S1856" t="str">
        <f>IF(P1856=music, "music")</f>
        <v>music</v>
      </c>
    </row>
    <row r="1857" spans="1:19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3">
        <f t="shared" si="112"/>
        <v>41645.538657407407</v>
      </c>
      <c r="K1857" s="5">
        <v>1385124940</v>
      </c>
      <c r="L1857" s="13">
        <f t="shared" si="113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8">
        <f t="shared" si="114"/>
        <v>154.05897142857143</v>
      </c>
      <c r="R1857" s="9">
        <f t="shared" si="115"/>
        <v>70.576753926701571</v>
      </c>
      <c r="S1857" t="str">
        <f>IF(P1857=music, "music")</f>
        <v>music</v>
      </c>
    </row>
    <row r="1858" spans="1:19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3">
        <f t="shared" si="112"/>
        <v>41838.854999999996</v>
      </c>
      <c r="K1858" s="5">
        <v>1403901072</v>
      </c>
      <c r="L1858" s="13">
        <f t="shared" si="113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8">
        <f t="shared" si="114"/>
        <v>101.25</v>
      </c>
      <c r="R1858" s="9">
        <f t="shared" si="115"/>
        <v>53.289473684210527</v>
      </c>
      <c r="S1858" t="str">
        <f>IF(P1858=music, "music")</f>
        <v>music</v>
      </c>
    </row>
    <row r="1859" spans="1:19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3">
        <f t="shared" ref="J1859:J1922" si="116">(((I1859/60)/60)/24)+DATE(1970,1,1)</f>
        <v>41894.76866898148</v>
      </c>
      <c r="K1859" s="5">
        <v>1407954413</v>
      </c>
      <c r="L1859" s="13">
        <f t="shared" ref="L1859:L1922" si="117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8">
        <f t="shared" ref="Q1859:Q1922" si="118">E1859/D1859*100</f>
        <v>100</v>
      </c>
      <c r="R1859" s="9">
        <f t="shared" ref="R1859:R1922" si="119">E1859/N1859</f>
        <v>136.36363636363637</v>
      </c>
      <c r="S1859" t="str">
        <f>IF(P1859=music, "music")</f>
        <v>music</v>
      </c>
    </row>
    <row r="1860" spans="1:19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3">
        <f t="shared" si="116"/>
        <v>40893.242141203707</v>
      </c>
      <c r="K1860" s="5">
        <v>1318826921</v>
      </c>
      <c r="L1860" s="13">
        <f t="shared" si="117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8">
        <f t="shared" si="118"/>
        <v>108.74800874800874</v>
      </c>
      <c r="R1860" s="9">
        <f t="shared" si="119"/>
        <v>40.547315436241611</v>
      </c>
      <c r="S1860" t="str">
        <f>IF(P1860=music, "music")</f>
        <v>music</v>
      </c>
    </row>
    <row r="1861" spans="1:19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3">
        <f t="shared" si="116"/>
        <v>40808.770011574074</v>
      </c>
      <c r="K1861" s="5">
        <v>1314124129</v>
      </c>
      <c r="L1861" s="13">
        <f t="shared" si="117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8">
        <f t="shared" si="118"/>
        <v>131.83333333333334</v>
      </c>
      <c r="R1861" s="9">
        <f t="shared" si="119"/>
        <v>70.625</v>
      </c>
      <c r="S1861" t="str">
        <f>IF(P1861=music, "music")</f>
        <v>music</v>
      </c>
    </row>
    <row r="1862" spans="1:19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3">
        <f t="shared" si="116"/>
        <v>41676.709305555552</v>
      </c>
      <c r="K1862" s="5">
        <v>1389891684</v>
      </c>
      <c r="L1862" s="13">
        <f t="shared" si="117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8">
        <f t="shared" si="118"/>
        <v>133.46666666666667</v>
      </c>
      <c r="R1862" s="9">
        <f t="shared" si="119"/>
        <v>52.684210526315788</v>
      </c>
      <c r="S1862" t="str">
        <f>IF(P1862=music, "music")</f>
        <v>music</v>
      </c>
    </row>
    <row r="1863" spans="1:19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3">
        <f t="shared" si="116"/>
        <v>42030.300243055557</v>
      </c>
      <c r="K1863" s="5">
        <v>1419664341</v>
      </c>
      <c r="L1863" s="13">
        <f t="shared" si="117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8">
        <f t="shared" si="118"/>
        <v>0</v>
      </c>
      <c r="R1863" s="9" t="e">
        <f t="shared" si="119"/>
        <v>#DIV/0!</v>
      </c>
      <c r="S1863" t="str">
        <f>IF(P1863=Games, "Games")</f>
        <v>Games</v>
      </c>
    </row>
    <row r="1864" spans="1:19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3">
        <f t="shared" si="116"/>
        <v>42802.3125</v>
      </c>
      <c r="K1864" s="5">
        <v>1484912974</v>
      </c>
      <c r="L1864" s="13">
        <f t="shared" si="117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8">
        <f t="shared" si="118"/>
        <v>8.0833333333333321</v>
      </c>
      <c r="R1864" s="9">
        <f t="shared" si="119"/>
        <v>90.9375</v>
      </c>
      <c r="S1864" t="str">
        <f>IF(P1864=Games, "Games")</f>
        <v>Games</v>
      </c>
    </row>
    <row r="1865" spans="1:19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3">
        <f t="shared" si="116"/>
        <v>41802.797280092593</v>
      </c>
      <c r="K1865" s="5">
        <v>1400008085</v>
      </c>
      <c r="L1865" s="13">
        <f t="shared" si="117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8">
        <f t="shared" si="118"/>
        <v>0.4</v>
      </c>
      <c r="R1865" s="9">
        <f t="shared" si="119"/>
        <v>5</v>
      </c>
      <c r="S1865" t="str">
        <f>IF(P1865=Games, "Games")</f>
        <v>Games</v>
      </c>
    </row>
    <row r="1866" spans="1:19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3">
        <f t="shared" si="116"/>
        <v>41763.716435185182</v>
      </c>
      <c r="K1866" s="5">
        <v>1396631500</v>
      </c>
      <c r="L1866" s="13">
        <f t="shared" si="117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8">
        <f t="shared" si="118"/>
        <v>42.892307692307689</v>
      </c>
      <c r="R1866" s="9">
        <f t="shared" si="119"/>
        <v>58.083333333333336</v>
      </c>
      <c r="S1866" t="str">
        <f>IF(P1866=Games, "Games")</f>
        <v>Games</v>
      </c>
    </row>
    <row r="1867" spans="1:19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3">
        <f t="shared" si="116"/>
        <v>42680.409108796302</v>
      </c>
      <c r="K1867" s="5">
        <v>1475398147</v>
      </c>
      <c r="L1867" s="13">
        <f t="shared" si="117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8">
        <f t="shared" si="118"/>
        <v>3.6363636363636364E-3</v>
      </c>
      <c r="R1867" s="9">
        <f t="shared" si="119"/>
        <v>2</v>
      </c>
      <c r="S1867" t="str">
        <f>IF(P1867=Games, "Games")</f>
        <v>Games</v>
      </c>
    </row>
    <row r="1868" spans="1:19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3">
        <f t="shared" si="116"/>
        <v>42795.166666666672</v>
      </c>
      <c r="K1868" s="5">
        <v>1483768497</v>
      </c>
      <c r="L1868" s="13">
        <f t="shared" si="117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8">
        <f t="shared" si="118"/>
        <v>0.5</v>
      </c>
      <c r="R1868" s="9">
        <f t="shared" si="119"/>
        <v>62.5</v>
      </c>
      <c r="S1868" t="str">
        <f>IF(P1868=Games, "Games")</f>
        <v>Games</v>
      </c>
    </row>
    <row r="1869" spans="1:19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3">
        <f t="shared" si="116"/>
        <v>42679.924907407403</v>
      </c>
      <c r="K1869" s="5">
        <v>1475791912</v>
      </c>
      <c r="L1869" s="13">
        <f t="shared" si="117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8">
        <f t="shared" si="118"/>
        <v>0.05</v>
      </c>
      <c r="R1869" s="9">
        <f t="shared" si="119"/>
        <v>10</v>
      </c>
      <c r="S1869" t="str">
        <f>IF(P1869=Games, "Games")</f>
        <v>Games</v>
      </c>
    </row>
    <row r="1870" spans="1:19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3">
        <f t="shared" si="116"/>
        <v>42353.332638888889</v>
      </c>
      <c r="K1870" s="5">
        <v>1448044925</v>
      </c>
      <c r="L1870" s="13">
        <f t="shared" si="117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8">
        <f t="shared" si="118"/>
        <v>4.8680000000000003</v>
      </c>
      <c r="R1870" s="9">
        <f t="shared" si="119"/>
        <v>71.588235294117652</v>
      </c>
      <c r="S1870" t="str">
        <f>IF(P1870=Games, "Games")</f>
        <v>Games</v>
      </c>
    </row>
    <row r="1871" spans="1:19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3">
        <f t="shared" si="116"/>
        <v>42739.002881944441</v>
      </c>
      <c r="K1871" s="5">
        <v>1480896249</v>
      </c>
      <c r="L1871" s="13">
        <f t="shared" si="117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8">
        <f t="shared" si="118"/>
        <v>0</v>
      </c>
      <c r="R1871" s="9" t="e">
        <f t="shared" si="119"/>
        <v>#DIV/0!</v>
      </c>
      <c r="S1871" t="str">
        <f>IF(P1871=Games, "Games")</f>
        <v>Games</v>
      </c>
    </row>
    <row r="1872" spans="1:19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3">
        <f t="shared" si="116"/>
        <v>42400.178472222222</v>
      </c>
      <c r="K1872" s="5">
        <v>1451723535</v>
      </c>
      <c r="L1872" s="13">
        <f t="shared" si="117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8">
        <f t="shared" si="118"/>
        <v>10.314285714285715</v>
      </c>
      <c r="R1872" s="9">
        <f t="shared" si="119"/>
        <v>32.81818181818182</v>
      </c>
      <c r="S1872" t="str">
        <f>IF(P1872=Games, "Games")</f>
        <v>Games</v>
      </c>
    </row>
    <row r="1873" spans="1:19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3">
        <f t="shared" si="116"/>
        <v>41963.825243055559</v>
      </c>
      <c r="K1873" s="5">
        <v>1413053301</v>
      </c>
      <c r="L1873" s="13">
        <f t="shared" si="117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8">
        <f t="shared" si="118"/>
        <v>71.784615384615378</v>
      </c>
      <c r="R1873" s="9">
        <f t="shared" si="119"/>
        <v>49.11578947368421</v>
      </c>
      <c r="S1873" t="str">
        <f>IF(P1873=Games, "Games")</f>
        <v>Games</v>
      </c>
    </row>
    <row r="1874" spans="1:19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3">
        <f t="shared" si="116"/>
        <v>42185.129652777774</v>
      </c>
      <c r="K1874" s="5">
        <v>1433041602</v>
      </c>
      <c r="L1874" s="13">
        <f t="shared" si="117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8">
        <f t="shared" si="118"/>
        <v>1.06</v>
      </c>
      <c r="R1874" s="9">
        <f t="shared" si="119"/>
        <v>16.307692307692307</v>
      </c>
      <c r="S1874" t="str">
        <f>IF(P1874=Games, "Games")</f>
        <v>Games</v>
      </c>
    </row>
    <row r="1875" spans="1:19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3">
        <f t="shared" si="116"/>
        <v>42193.697916666672</v>
      </c>
      <c r="K1875" s="5">
        <v>1433861210</v>
      </c>
      <c r="L1875" s="13">
        <f t="shared" si="117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8">
        <f t="shared" si="118"/>
        <v>0.44999999999999996</v>
      </c>
      <c r="R1875" s="9">
        <f t="shared" si="119"/>
        <v>18</v>
      </c>
      <c r="S1875" t="str">
        <f>IF(P1875=Games, "Games")</f>
        <v>Games</v>
      </c>
    </row>
    <row r="1876" spans="1:19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3">
        <f t="shared" si="116"/>
        <v>42549.969131944439</v>
      </c>
      <c r="K1876" s="5">
        <v>1465427733</v>
      </c>
      <c r="L1876" s="13">
        <f t="shared" si="117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8">
        <f t="shared" si="118"/>
        <v>1.6250000000000001E-2</v>
      </c>
      <c r="R1876" s="9">
        <f t="shared" si="119"/>
        <v>13</v>
      </c>
      <c r="S1876" t="str">
        <f>IF(P1876=Games, "Games")</f>
        <v>Games</v>
      </c>
    </row>
    <row r="1877" spans="1:19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3">
        <f t="shared" si="116"/>
        <v>42588.899398148147</v>
      </c>
      <c r="K1877" s="5">
        <v>1465335308</v>
      </c>
      <c r="L1877" s="13">
        <f t="shared" si="117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8">
        <f t="shared" si="118"/>
        <v>0.51</v>
      </c>
      <c r="R1877" s="9">
        <f t="shared" si="119"/>
        <v>17</v>
      </c>
      <c r="S1877" t="str">
        <f>IF(P1877=Games, "Games")</f>
        <v>Games</v>
      </c>
    </row>
    <row r="1878" spans="1:19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3">
        <f t="shared" si="116"/>
        <v>41806.284780092588</v>
      </c>
      <c r="K1878" s="5">
        <v>1400309405</v>
      </c>
      <c r="L1878" s="13">
        <f t="shared" si="117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8">
        <f t="shared" si="118"/>
        <v>0</v>
      </c>
      <c r="R1878" s="9" t="e">
        <f t="shared" si="119"/>
        <v>#DIV/0!</v>
      </c>
      <c r="S1878" t="str">
        <f>IF(P1878=Games, "Games")</f>
        <v>Games</v>
      </c>
    </row>
    <row r="1879" spans="1:19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3">
        <f t="shared" si="116"/>
        <v>42064.029224537036</v>
      </c>
      <c r="K1879" s="5">
        <v>1422664925</v>
      </c>
      <c r="L1879" s="13">
        <f t="shared" si="117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8">
        <f t="shared" si="118"/>
        <v>0</v>
      </c>
      <c r="R1879" s="9" t="e">
        <f t="shared" si="119"/>
        <v>#DIV/0!</v>
      </c>
      <c r="S1879" t="str">
        <f>IF(P1879=Games, "Games")</f>
        <v>Games</v>
      </c>
    </row>
    <row r="1880" spans="1:19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3">
        <f t="shared" si="116"/>
        <v>41803.008738425924</v>
      </c>
      <c r="K1880" s="5">
        <v>1400026355</v>
      </c>
      <c r="L1880" s="13">
        <f t="shared" si="117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8">
        <f t="shared" si="118"/>
        <v>0</v>
      </c>
      <c r="R1880" s="9" t="e">
        <f t="shared" si="119"/>
        <v>#DIV/0!</v>
      </c>
      <c r="S1880" t="str">
        <f>IF(P1880=Games, "Games")</f>
        <v>Games</v>
      </c>
    </row>
    <row r="1881" spans="1:19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3">
        <f t="shared" si="116"/>
        <v>42443.607974537037</v>
      </c>
      <c r="K1881" s="5">
        <v>1455377729</v>
      </c>
      <c r="L1881" s="13">
        <f t="shared" si="117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8">
        <f t="shared" si="118"/>
        <v>0.12</v>
      </c>
      <c r="R1881" s="9">
        <f t="shared" si="119"/>
        <v>3</v>
      </c>
      <c r="S1881" t="str">
        <f>IF(P1881=Games, "Games")</f>
        <v>Games</v>
      </c>
    </row>
    <row r="1882" spans="1:19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3">
        <f t="shared" si="116"/>
        <v>42459.525231481486</v>
      </c>
      <c r="K1882" s="5">
        <v>1456839380</v>
      </c>
      <c r="L1882" s="13">
        <f t="shared" si="117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8">
        <f t="shared" si="118"/>
        <v>20.080000000000002</v>
      </c>
      <c r="R1882" s="9">
        <f t="shared" si="119"/>
        <v>41.833333333333336</v>
      </c>
      <c r="S1882" t="str">
        <f>IF(P1882=Games, "Games")</f>
        <v>Games</v>
      </c>
    </row>
    <row r="1883" spans="1:19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3">
        <f t="shared" si="116"/>
        <v>42073.110983796301</v>
      </c>
      <c r="K1883" s="5">
        <v>1423366789</v>
      </c>
      <c r="L1883" s="13">
        <f t="shared" si="117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8">
        <f t="shared" si="118"/>
        <v>172.68449999999999</v>
      </c>
      <c r="R1883" s="9">
        <f t="shared" si="119"/>
        <v>49.338428571428572</v>
      </c>
      <c r="S1883" t="str">
        <f>IF(P1883=music, "music")</f>
        <v>music</v>
      </c>
    </row>
    <row r="1884" spans="1:19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3">
        <f t="shared" si="116"/>
        <v>41100.991666666669</v>
      </c>
      <c r="K1884" s="5">
        <v>1339109212</v>
      </c>
      <c r="L1884" s="13">
        <f t="shared" si="117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8">
        <f t="shared" si="118"/>
        <v>100.8955223880597</v>
      </c>
      <c r="R1884" s="9">
        <f t="shared" si="119"/>
        <v>41.728395061728392</v>
      </c>
      <c r="S1884" t="str">
        <f>IF(P1884=music, "music")</f>
        <v>music</v>
      </c>
    </row>
    <row r="1885" spans="1:19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3">
        <f t="shared" si="116"/>
        <v>41007.906342592592</v>
      </c>
      <c r="K1885" s="5">
        <v>1331333108</v>
      </c>
      <c r="L1885" s="13">
        <f t="shared" si="117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8">
        <f t="shared" si="118"/>
        <v>104.8048048048048</v>
      </c>
      <c r="R1885" s="9">
        <f t="shared" si="119"/>
        <v>32.71875</v>
      </c>
      <c r="S1885" t="str">
        <f>IF(P1885=music, "music")</f>
        <v>music</v>
      </c>
    </row>
    <row r="1886" spans="1:19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3">
        <f t="shared" si="116"/>
        <v>41240.5</v>
      </c>
      <c r="K1886" s="5">
        <v>1350967535</v>
      </c>
      <c r="L1886" s="13">
        <f t="shared" si="117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8">
        <f t="shared" si="118"/>
        <v>135.1</v>
      </c>
      <c r="R1886" s="9">
        <f t="shared" si="119"/>
        <v>51.96153846153846</v>
      </c>
      <c r="S1886" t="str">
        <f>IF(P1886=music, "music")</f>
        <v>music</v>
      </c>
    </row>
    <row r="1887" spans="1:19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3">
        <f t="shared" si="116"/>
        <v>41131.916666666664</v>
      </c>
      <c r="K1887" s="5">
        <v>1341800110</v>
      </c>
      <c r="L1887" s="13">
        <f t="shared" si="117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8">
        <f t="shared" si="118"/>
        <v>116.32786885245903</v>
      </c>
      <c r="R1887" s="9">
        <f t="shared" si="119"/>
        <v>50.685714285714283</v>
      </c>
      <c r="S1887" t="str">
        <f>IF(P1887=music, "music")</f>
        <v>music</v>
      </c>
    </row>
    <row r="1888" spans="1:19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3">
        <f t="shared" si="116"/>
        <v>41955.94835648148</v>
      </c>
      <c r="K1888" s="5">
        <v>1413236738</v>
      </c>
      <c r="L1888" s="13">
        <f t="shared" si="117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8">
        <f t="shared" si="118"/>
        <v>102.08333333333333</v>
      </c>
      <c r="R1888" s="9">
        <f t="shared" si="119"/>
        <v>42.241379310344826</v>
      </c>
      <c r="S1888" t="str">
        <f>IF(P1888=music, "music")</f>
        <v>music</v>
      </c>
    </row>
    <row r="1889" spans="1:19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3">
        <f t="shared" si="116"/>
        <v>42341.895833333328</v>
      </c>
      <c r="K1889" s="5">
        <v>1447614732</v>
      </c>
      <c r="L1889" s="13">
        <f t="shared" si="117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8">
        <f t="shared" si="118"/>
        <v>111.16666666666666</v>
      </c>
      <c r="R1889" s="9">
        <f t="shared" si="119"/>
        <v>416.875</v>
      </c>
      <c r="S1889" t="str">
        <f>IF(P1889=music, "music")</f>
        <v>music</v>
      </c>
    </row>
    <row r="1890" spans="1:19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3">
        <f t="shared" si="116"/>
        <v>40330.207638888889</v>
      </c>
      <c r="K1890" s="5">
        <v>1272692732</v>
      </c>
      <c r="L1890" s="13">
        <f t="shared" si="117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8">
        <f t="shared" si="118"/>
        <v>166.08</v>
      </c>
      <c r="R1890" s="9">
        <f t="shared" si="119"/>
        <v>46.651685393258425</v>
      </c>
      <c r="S1890" t="str">
        <f>IF(P1890=music, "music")</f>
        <v>music</v>
      </c>
    </row>
    <row r="1891" spans="1:19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3">
        <f t="shared" si="116"/>
        <v>41344.751689814817</v>
      </c>
      <c r="K1891" s="5">
        <v>1359140546</v>
      </c>
      <c r="L1891" s="13">
        <f t="shared" si="117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8">
        <f t="shared" si="118"/>
        <v>106.60000000000001</v>
      </c>
      <c r="R1891" s="9">
        <f t="shared" si="119"/>
        <v>48.454545454545453</v>
      </c>
      <c r="S1891" t="str">
        <f>IF(P1891=music, "music")</f>
        <v>music</v>
      </c>
    </row>
    <row r="1892" spans="1:19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3">
        <f t="shared" si="116"/>
        <v>41258.786203703705</v>
      </c>
      <c r="K1892" s="5">
        <v>1353005528</v>
      </c>
      <c r="L1892" s="13">
        <f t="shared" si="117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8">
        <f t="shared" si="118"/>
        <v>144.58441666666667</v>
      </c>
      <c r="R1892" s="9">
        <f t="shared" si="119"/>
        <v>70.5289837398374</v>
      </c>
      <c r="S1892" t="str">
        <f>IF(P1892=music, "music")</f>
        <v>music</v>
      </c>
    </row>
    <row r="1893" spans="1:19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3">
        <f t="shared" si="116"/>
        <v>40381.25</v>
      </c>
      <c r="K1893" s="5">
        <v>1275851354</v>
      </c>
      <c r="L1893" s="13">
        <f t="shared" si="117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8">
        <f t="shared" si="118"/>
        <v>105.55000000000001</v>
      </c>
      <c r="R1893" s="9">
        <f t="shared" si="119"/>
        <v>87.958333333333329</v>
      </c>
      <c r="S1893" t="str">
        <f>IF(P1893=music, "music")</f>
        <v>music</v>
      </c>
    </row>
    <row r="1894" spans="1:19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3">
        <f t="shared" si="116"/>
        <v>40701.637511574074</v>
      </c>
      <c r="K1894" s="5">
        <v>1304867881</v>
      </c>
      <c r="L1894" s="13">
        <f t="shared" si="117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8">
        <f t="shared" si="118"/>
        <v>136.60000000000002</v>
      </c>
      <c r="R1894" s="9">
        <f t="shared" si="119"/>
        <v>26.26923076923077</v>
      </c>
      <c r="S1894" t="str">
        <f>IF(P1894=music, "music")</f>
        <v>music</v>
      </c>
    </row>
    <row r="1895" spans="1:19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3">
        <f t="shared" si="116"/>
        <v>40649.165972222225</v>
      </c>
      <c r="K1895" s="5">
        <v>1301524585</v>
      </c>
      <c r="L1895" s="13">
        <f t="shared" si="117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8">
        <f t="shared" si="118"/>
        <v>104</v>
      </c>
      <c r="R1895" s="9">
        <f t="shared" si="119"/>
        <v>57.777777777777779</v>
      </c>
      <c r="S1895" t="str">
        <f>IF(P1895=music, "music")</f>
        <v>music</v>
      </c>
    </row>
    <row r="1896" spans="1:19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3">
        <f t="shared" si="116"/>
        <v>40951.904895833337</v>
      </c>
      <c r="K1896" s="5">
        <v>1326404583</v>
      </c>
      <c r="L1896" s="13">
        <f t="shared" si="117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8">
        <f t="shared" si="118"/>
        <v>114.5</v>
      </c>
      <c r="R1896" s="9">
        <f t="shared" si="119"/>
        <v>57.25</v>
      </c>
      <c r="S1896" t="str">
        <f>IF(P1896=music, "music")</f>
        <v>music</v>
      </c>
    </row>
    <row r="1897" spans="1:19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3">
        <f t="shared" si="116"/>
        <v>42297.746782407412</v>
      </c>
      <c r="K1897" s="5">
        <v>1442771722</v>
      </c>
      <c r="L1897" s="13">
        <f t="shared" si="117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8">
        <f t="shared" si="118"/>
        <v>101.71957671957672</v>
      </c>
      <c r="R1897" s="9">
        <f t="shared" si="119"/>
        <v>196.34042553191489</v>
      </c>
      <c r="S1897" t="str">
        <f>IF(P1897=music, "music")</f>
        <v>music</v>
      </c>
    </row>
    <row r="1898" spans="1:19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3">
        <f t="shared" si="116"/>
        <v>41011.710243055553</v>
      </c>
      <c r="K1898" s="5">
        <v>1331658165</v>
      </c>
      <c r="L1898" s="13">
        <f t="shared" si="117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8">
        <f t="shared" si="118"/>
        <v>123.94678492239468</v>
      </c>
      <c r="R1898" s="9">
        <f t="shared" si="119"/>
        <v>43</v>
      </c>
      <c r="S1898" t="str">
        <f>IF(P1898=music, "music")</f>
        <v>music</v>
      </c>
    </row>
    <row r="1899" spans="1:19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3">
        <f t="shared" si="116"/>
        <v>41702.875</v>
      </c>
      <c r="K1899" s="5">
        <v>1392040806</v>
      </c>
      <c r="L1899" s="13">
        <f t="shared" si="117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8">
        <f t="shared" si="118"/>
        <v>102.45669291338582</v>
      </c>
      <c r="R1899" s="9">
        <f t="shared" si="119"/>
        <v>35.551912568306008</v>
      </c>
      <c r="S1899" t="str">
        <f>IF(P1899=music, "music")</f>
        <v>music</v>
      </c>
    </row>
    <row r="1900" spans="1:19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3">
        <f t="shared" si="116"/>
        <v>42401.75</v>
      </c>
      <c r="K1900" s="5">
        <v>1451277473</v>
      </c>
      <c r="L1900" s="13">
        <f t="shared" si="117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8">
        <f t="shared" si="118"/>
        <v>144.5</v>
      </c>
      <c r="R1900" s="9">
        <f t="shared" si="119"/>
        <v>68.80952380952381</v>
      </c>
      <c r="S1900" t="str">
        <f>IF(P1900=music, "music")</f>
        <v>music</v>
      </c>
    </row>
    <row r="1901" spans="1:19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3">
        <f t="shared" si="116"/>
        <v>42088.90006944444</v>
      </c>
      <c r="K1901" s="5">
        <v>1424730966</v>
      </c>
      <c r="L1901" s="13">
        <f t="shared" si="117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8">
        <f t="shared" si="118"/>
        <v>133.33333333333331</v>
      </c>
      <c r="R1901" s="9">
        <f t="shared" si="119"/>
        <v>28.571428571428573</v>
      </c>
      <c r="S1901" t="str">
        <f>IF(P1901=music, "music")</f>
        <v>music</v>
      </c>
    </row>
    <row r="1902" spans="1:19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3">
        <f t="shared" si="116"/>
        <v>41188.415972222225</v>
      </c>
      <c r="K1902" s="5">
        <v>1347137731</v>
      </c>
      <c r="L1902" s="13">
        <f t="shared" si="117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8">
        <f t="shared" si="118"/>
        <v>109.3644</v>
      </c>
      <c r="R1902" s="9">
        <f t="shared" si="119"/>
        <v>50.631666666666668</v>
      </c>
      <c r="S1902" t="str">
        <f>IF(P1902=music, "music")</f>
        <v>music</v>
      </c>
    </row>
    <row r="1903" spans="1:19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3">
        <f t="shared" si="116"/>
        <v>42146.541666666672</v>
      </c>
      <c r="K1903" s="5">
        <v>1429707729</v>
      </c>
      <c r="L1903" s="13">
        <f t="shared" si="117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8">
        <f t="shared" si="118"/>
        <v>2.6969696969696968</v>
      </c>
      <c r="R1903" s="9">
        <f t="shared" si="119"/>
        <v>106.8</v>
      </c>
      <c r="S1903" t="str">
        <f>IF(P1903=technology, "technology")</f>
        <v>technology</v>
      </c>
    </row>
    <row r="1904" spans="1:19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3">
        <f t="shared" si="116"/>
        <v>42067.789895833332</v>
      </c>
      <c r="K1904" s="5">
        <v>1422903447</v>
      </c>
      <c r="L1904" s="13">
        <f t="shared" si="117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8">
        <f t="shared" si="118"/>
        <v>1.2</v>
      </c>
      <c r="R1904" s="9">
        <f t="shared" si="119"/>
        <v>4</v>
      </c>
      <c r="S1904" t="str">
        <f>IF(P1904=technology, "technology")</f>
        <v>technology</v>
      </c>
    </row>
    <row r="1905" spans="1:19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3">
        <f t="shared" si="116"/>
        <v>42762.770729166667</v>
      </c>
      <c r="K1905" s="5">
        <v>1480357791</v>
      </c>
      <c r="L1905" s="13">
        <f t="shared" si="117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8">
        <f t="shared" si="118"/>
        <v>46.6</v>
      </c>
      <c r="R1905" s="9">
        <f t="shared" si="119"/>
        <v>34.097560975609753</v>
      </c>
      <c r="S1905" t="str">
        <f>IF(P1905=technology, "technology")</f>
        <v>technology</v>
      </c>
    </row>
    <row r="1906" spans="1:19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3">
        <f t="shared" si="116"/>
        <v>42371.685428240744</v>
      </c>
      <c r="K1906" s="5">
        <v>1447864021</v>
      </c>
      <c r="L1906" s="13">
        <f t="shared" si="117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8">
        <f t="shared" si="118"/>
        <v>0.1</v>
      </c>
      <c r="R1906" s="9">
        <f t="shared" si="119"/>
        <v>25</v>
      </c>
      <c r="S1906" t="str">
        <f>IF(P1906=technology, "technology")</f>
        <v>technology</v>
      </c>
    </row>
    <row r="1907" spans="1:19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3">
        <f t="shared" si="116"/>
        <v>41889.925856481481</v>
      </c>
      <c r="K1907" s="5">
        <v>1407535994</v>
      </c>
      <c r="L1907" s="13">
        <f t="shared" si="117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8">
        <f t="shared" si="118"/>
        <v>0.16800000000000001</v>
      </c>
      <c r="R1907" s="9">
        <f t="shared" si="119"/>
        <v>10.5</v>
      </c>
      <c r="S1907" t="str">
        <f>IF(P1907=technology, "technology")</f>
        <v>technology</v>
      </c>
    </row>
    <row r="1908" spans="1:19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3">
        <f t="shared" si="116"/>
        <v>42544.671099537038</v>
      </c>
      <c r="K1908" s="5">
        <v>1464105983</v>
      </c>
      <c r="L1908" s="13">
        <f t="shared" si="117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8">
        <f t="shared" si="118"/>
        <v>42.76</v>
      </c>
      <c r="R1908" s="9">
        <f t="shared" si="119"/>
        <v>215.95959595959596</v>
      </c>
      <c r="S1908" t="str">
        <f>IF(P1908=technology, "technology")</f>
        <v>technology</v>
      </c>
    </row>
    <row r="1909" spans="1:19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3">
        <f t="shared" si="116"/>
        <v>41782.587094907409</v>
      </c>
      <c r="K1909" s="5">
        <v>1399557925</v>
      </c>
      <c r="L1909" s="13">
        <f t="shared" si="117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8">
        <f t="shared" si="118"/>
        <v>0.28333333333333333</v>
      </c>
      <c r="R1909" s="9">
        <f t="shared" si="119"/>
        <v>21.25</v>
      </c>
      <c r="S1909" t="str">
        <f>IF(P1909=technology, "technology")</f>
        <v>technology</v>
      </c>
    </row>
    <row r="1910" spans="1:19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3">
        <f t="shared" si="116"/>
        <v>42733.917824074073</v>
      </c>
      <c r="K1910" s="5">
        <v>1480456900</v>
      </c>
      <c r="L1910" s="13">
        <f t="shared" si="117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8">
        <f t="shared" si="118"/>
        <v>1.7319999999999998</v>
      </c>
      <c r="R1910" s="9">
        <f t="shared" si="119"/>
        <v>108.25</v>
      </c>
      <c r="S1910" t="str">
        <f>IF(P1910=technology, "technology")</f>
        <v>technology</v>
      </c>
    </row>
    <row r="1911" spans="1:19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3">
        <f t="shared" si="116"/>
        <v>41935.429155092592</v>
      </c>
      <c r="K1911" s="5">
        <v>1411467479</v>
      </c>
      <c r="L1911" s="13">
        <f t="shared" si="117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8">
        <f t="shared" si="118"/>
        <v>14.111428571428572</v>
      </c>
      <c r="R1911" s="9">
        <f t="shared" si="119"/>
        <v>129.97368421052633</v>
      </c>
      <c r="S1911" t="str">
        <f>IF(P1911=technology, "technology")</f>
        <v>technology</v>
      </c>
    </row>
    <row r="1912" spans="1:19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3">
        <f t="shared" si="116"/>
        <v>42308.947916666672</v>
      </c>
      <c r="K1912" s="5">
        <v>1442531217</v>
      </c>
      <c r="L1912" s="13">
        <f t="shared" si="117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8">
        <f t="shared" si="118"/>
        <v>39.395294117647055</v>
      </c>
      <c r="R1912" s="9">
        <f t="shared" si="119"/>
        <v>117.49473684210527</v>
      </c>
      <c r="S1912" t="str">
        <f>IF(P1912=technology, "technology")</f>
        <v>technology</v>
      </c>
    </row>
    <row r="1913" spans="1:19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3">
        <f t="shared" si="116"/>
        <v>41860.033958333333</v>
      </c>
      <c r="K1913" s="5">
        <v>1404953334</v>
      </c>
      <c r="L1913" s="13">
        <f t="shared" si="117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8">
        <f t="shared" si="118"/>
        <v>2.3529411764705882E-2</v>
      </c>
      <c r="R1913" s="9">
        <f t="shared" si="119"/>
        <v>10</v>
      </c>
      <c r="S1913" t="str">
        <f>IF(P1913=technology, "technology")</f>
        <v>technology</v>
      </c>
    </row>
    <row r="1914" spans="1:19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3">
        <f t="shared" si="116"/>
        <v>42159.226388888885</v>
      </c>
      <c r="K1914" s="5">
        <v>1430803560</v>
      </c>
      <c r="L1914" s="13">
        <f t="shared" si="117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8">
        <f t="shared" si="118"/>
        <v>59.3</v>
      </c>
      <c r="R1914" s="9">
        <f t="shared" si="119"/>
        <v>70.595238095238102</v>
      </c>
      <c r="S1914" t="str">
        <f>IF(P1914=technology, "technology")</f>
        <v>technology</v>
      </c>
    </row>
    <row r="1915" spans="1:19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3">
        <f t="shared" si="116"/>
        <v>41920.511319444442</v>
      </c>
      <c r="K1915" s="5">
        <v>1410178578</v>
      </c>
      <c r="L1915" s="13">
        <f t="shared" si="117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8">
        <f t="shared" si="118"/>
        <v>1.3270833333333334</v>
      </c>
      <c r="R1915" s="9">
        <f t="shared" si="119"/>
        <v>24.5</v>
      </c>
      <c r="S1915" t="str">
        <f>IF(P1915=technology, "technology")</f>
        <v>technology</v>
      </c>
    </row>
    <row r="1916" spans="1:19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3">
        <f t="shared" si="116"/>
        <v>41944.165972222225</v>
      </c>
      <c r="K1916" s="5">
        <v>1413519073</v>
      </c>
      <c r="L1916" s="13">
        <f t="shared" si="117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8">
        <f t="shared" si="118"/>
        <v>9.0090090090090094</v>
      </c>
      <c r="R1916" s="9">
        <f t="shared" si="119"/>
        <v>30</v>
      </c>
      <c r="S1916" t="str">
        <f>IF(P1916=technology, "technology")</f>
        <v>technology</v>
      </c>
    </row>
    <row r="1917" spans="1:19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3">
        <f t="shared" si="116"/>
        <v>41884.04886574074</v>
      </c>
      <c r="K1917" s="5">
        <v>1407892222</v>
      </c>
      <c r="L1917" s="13">
        <f t="shared" si="117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8">
        <f t="shared" si="118"/>
        <v>1.6</v>
      </c>
      <c r="R1917" s="9">
        <f t="shared" si="119"/>
        <v>2</v>
      </c>
      <c r="S1917" t="str">
        <f>IF(P1917=technology, "technology")</f>
        <v>technology</v>
      </c>
    </row>
    <row r="1918" spans="1:19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3">
        <f t="shared" si="116"/>
        <v>42681.758969907409</v>
      </c>
      <c r="K1918" s="5">
        <v>1476378775</v>
      </c>
      <c r="L1918" s="13">
        <f t="shared" si="117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8">
        <f t="shared" si="118"/>
        <v>0.51</v>
      </c>
      <c r="R1918" s="9">
        <f t="shared" si="119"/>
        <v>17</v>
      </c>
      <c r="S1918" t="str">
        <f>IF(P1918=technology, "technology")</f>
        <v>technology</v>
      </c>
    </row>
    <row r="1919" spans="1:19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3">
        <f t="shared" si="116"/>
        <v>42776.270057870366</v>
      </c>
      <c r="K1919" s="5">
        <v>1484116133</v>
      </c>
      <c r="L1919" s="13">
        <f t="shared" si="117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8">
        <f t="shared" si="118"/>
        <v>52.570512820512818</v>
      </c>
      <c r="R1919" s="9">
        <f t="shared" si="119"/>
        <v>2928.9285714285716</v>
      </c>
      <c r="S1919" t="str">
        <f>IF(P1919=technology, "technology")</f>
        <v>technology</v>
      </c>
    </row>
    <row r="1920" spans="1:19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3">
        <f t="shared" si="116"/>
        <v>41863.789942129632</v>
      </c>
      <c r="K1920" s="5">
        <v>1404845851</v>
      </c>
      <c r="L1920" s="13">
        <f t="shared" si="117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8">
        <f t="shared" si="118"/>
        <v>1.04</v>
      </c>
      <c r="R1920" s="9">
        <f t="shared" si="119"/>
        <v>28.888888888888889</v>
      </c>
      <c r="S1920" t="str">
        <f>IF(P1920=technology, "technology")</f>
        <v>technology</v>
      </c>
    </row>
    <row r="1921" spans="1:19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3">
        <f t="shared" si="116"/>
        <v>42143.875567129624</v>
      </c>
      <c r="K1921" s="5">
        <v>1429477249</v>
      </c>
      <c r="L1921" s="13">
        <f t="shared" si="117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8">
        <f t="shared" si="118"/>
        <v>47.4</v>
      </c>
      <c r="R1921" s="9">
        <f t="shared" si="119"/>
        <v>29.625</v>
      </c>
      <c r="S1921" t="str">
        <f>IF(P1921=technology, "technology")</f>
        <v>technology</v>
      </c>
    </row>
    <row r="1922" spans="1:19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3">
        <f t="shared" si="116"/>
        <v>42298.958333333328</v>
      </c>
      <c r="K1922" s="5">
        <v>1443042061</v>
      </c>
      <c r="L1922" s="13">
        <f t="shared" si="117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8">
        <f t="shared" si="118"/>
        <v>43.03</v>
      </c>
      <c r="R1922" s="9">
        <f t="shared" si="119"/>
        <v>40.980952380952381</v>
      </c>
      <c r="S1922" t="str">
        <f>IF(P1922=technology, "technology")</f>
        <v>technology</v>
      </c>
    </row>
    <row r="1923" spans="1:19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3">
        <f t="shared" ref="J1923:J1986" si="120">(((I1923/60)/60)/24)+DATE(1970,1,1)</f>
        <v>41104.221562500003</v>
      </c>
      <c r="K1923" s="5">
        <v>1339651143</v>
      </c>
      <c r="L1923" s="13">
        <f t="shared" ref="L1923:L1986" si="12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8">
        <f t="shared" ref="Q1923:Q1986" si="122">E1923/D1923*100</f>
        <v>136.80000000000001</v>
      </c>
      <c r="R1923" s="9">
        <f t="shared" ref="R1923:R1986" si="123">E1923/N1923</f>
        <v>54</v>
      </c>
      <c r="S1923" t="str">
        <f>IF(P1923=music, "music")</f>
        <v>music</v>
      </c>
    </row>
    <row r="1924" spans="1:19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3">
        <f t="shared" si="120"/>
        <v>41620.255868055552</v>
      </c>
      <c r="K1924" s="5">
        <v>1384236507</v>
      </c>
      <c r="L1924" s="13">
        <f t="shared" si="12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8">
        <f t="shared" si="122"/>
        <v>115.55</v>
      </c>
      <c r="R1924" s="9">
        <f t="shared" si="123"/>
        <v>36.109375</v>
      </c>
      <c r="S1924" t="str">
        <f>IF(P1924=music, "music")</f>
        <v>music</v>
      </c>
    </row>
    <row r="1925" spans="1:19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3">
        <f t="shared" si="120"/>
        <v>40813.207638888889</v>
      </c>
      <c r="K1925" s="5">
        <v>1313612532</v>
      </c>
      <c r="L1925" s="13">
        <f t="shared" si="12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8">
        <f t="shared" si="122"/>
        <v>240.79999999999998</v>
      </c>
      <c r="R1925" s="9">
        <f t="shared" si="123"/>
        <v>23.153846153846153</v>
      </c>
      <c r="S1925" t="str">
        <f>IF(P1925=music, "music")</f>
        <v>music</v>
      </c>
    </row>
    <row r="1926" spans="1:19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3">
        <f t="shared" si="120"/>
        <v>41654.814583333333</v>
      </c>
      <c r="K1926" s="5">
        <v>1387390555</v>
      </c>
      <c r="L1926" s="13">
        <f t="shared" si="12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8">
        <f t="shared" si="122"/>
        <v>114.39999999999999</v>
      </c>
      <c r="R1926" s="9">
        <f t="shared" si="123"/>
        <v>104</v>
      </c>
      <c r="S1926" t="str">
        <f>IF(P1926=music, "music")</f>
        <v>music</v>
      </c>
    </row>
    <row r="1927" spans="1:19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3">
        <f t="shared" si="120"/>
        <v>41558</v>
      </c>
      <c r="K1927" s="5">
        <v>1379540288</v>
      </c>
      <c r="L1927" s="13">
        <f t="shared" si="12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8">
        <f t="shared" si="122"/>
        <v>110.33333333333333</v>
      </c>
      <c r="R1927" s="9">
        <f t="shared" si="123"/>
        <v>31.826923076923077</v>
      </c>
      <c r="S1927" t="str">
        <f>IF(P1927=music, "music")</f>
        <v>music</v>
      </c>
    </row>
    <row r="1928" spans="1:19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3">
        <f t="shared" si="120"/>
        <v>40484.018055555556</v>
      </c>
      <c r="K1928" s="5">
        <v>1286319256</v>
      </c>
      <c r="L1928" s="13">
        <f t="shared" si="12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8">
        <f t="shared" si="122"/>
        <v>195.37933333333334</v>
      </c>
      <c r="R1928" s="9">
        <f t="shared" si="123"/>
        <v>27.3896261682243</v>
      </c>
      <c r="S1928" t="str">
        <f>IF(P1928=music, "music")</f>
        <v>music</v>
      </c>
    </row>
    <row r="1929" spans="1:19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3">
        <f t="shared" si="120"/>
        <v>40976.207638888889</v>
      </c>
      <c r="K1929" s="5">
        <v>1329856839</v>
      </c>
      <c r="L1929" s="13">
        <f t="shared" si="12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8">
        <f t="shared" si="122"/>
        <v>103.33333333333334</v>
      </c>
      <c r="R1929" s="9">
        <f t="shared" si="123"/>
        <v>56.363636363636367</v>
      </c>
      <c r="S1929" t="str">
        <f>IF(P1929=music, "music")</f>
        <v>music</v>
      </c>
    </row>
    <row r="1930" spans="1:19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3">
        <f t="shared" si="120"/>
        <v>41401.648078703707</v>
      </c>
      <c r="K1930" s="5">
        <v>1365348794</v>
      </c>
      <c r="L1930" s="13">
        <f t="shared" si="121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8">
        <f t="shared" si="122"/>
        <v>103.1372549019608</v>
      </c>
      <c r="R1930" s="9">
        <f t="shared" si="123"/>
        <v>77.352941176470594</v>
      </c>
      <c r="S1930" t="str">
        <f>IF(P1930=music, "music")</f>
        <v>music</v>
      </c>
    </row>
    <row r="1931" spans="1:19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3">
        <f t="shared" si="120"/>
        <v>40729.021597222221</v>
      </c>
      <c r="K1931" s="5">
        <v>1306197066</v>
      </c>
      <c r="L1931" s="13">
        <f t="shared" si="12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8">
        <f t="shared" si="122"/>
        <v>100.3125</v>
      </c>
      <c r="R1931" s="9">
        <f t="shared" si="123"/>
        <v>42.8</v>
      </c>
      <c r="S1931" t="str">
        <f>IF(P1931=music, "music")</f>
        <v>music</v>
      </c>
    </row>
    <row r="1932" spans="1:19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3">
        <f t="shared" si="120"/>
        <v>41462.558819444443</v>
      </c>
      <c r="K1932" s="5">
        <v>1368019482</v>
      </c>
      <c r="L1932" s="13">
        <f t="shared" si="12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8">
        <f t="shared" si="122"/>
        <v>127</v>
      </c>
      <c r="R1932" s="9">
        <f t="shared" si="123"/>
        <v>48.846153846153847</v>
      </c>
      <c r="S1932" t="str">
        <f>IF(P1932=music, "music")</f>
        <v>music</v>
      </c>
    </row>
    <row r="1933" spans="1:19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3">
        <f t="shared" si="120"/>
        <v>41051.145833333336</v>
      </c>
      <c r="K1933" s="5">
        <v>1336512309</v>
      </c>
      <c r="L1933" s="13">
        <f t="shared" si="12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8">
        <f t="shared" si="122"/>
        <v>120.601</v>
      </c>
      <c r="R1933" s="9">
        <f t="shared" si="123"/>
        <v>48.240400000000001</v>
      </c>
      <c r="S1933" t="str">
        <f>IF(P1933=music, "music")</f>
        <v>music</v>
      </c>
    </row>
    <row r="1934" spans="1:19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3">
        <f t="shared" si="120"/>
        <v>40932.809872685182</v>
      </c>
      <c r="K1934" s="5">
        <v>1325618773</v>
      </c>
      <c r="L1934" s="13">
        <f t="shared" si="121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8">
        <f t="shared" si="122"/>
        <v>106.99047619047619</v>
      </c>
      <c r="R1934" s="9">
        <f t="shared" si="123"/>
        <v>70.212500000000006</v>
      </c>
      <c r="S1934" t="str">
        <f>IF(P1934=music, "music")</f>
        <v>music</v>
      </c>
    </row>
    <row r="1935" spans="1:19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3">
        <f t="shared" si="120"/>
        <v>41909.130868055552</v>
      </c>
      <c r="K1935" s="5">
        <v>1409195307</v>
      </c>
      <c r="L1935" s="13">
        <f t="shared" si="12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8">
        <f t="shared" si="122"/>
        <v>172.43333333333334</v>
      </c>
      <c r="R1935" s="9">
        <f t="shared" si="123"/>
        <v>94.054545454545448</v>
      </c>
      <c r="S1935" t="str">
        <f>IF(P1935=music, "music")</f>
        <v>music</v>
      </c>
    </row>
    <row r="1936" spans="1:19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3">
        <f t="shared" si="120"/>
        <v>40902.208333333336</v>
      </c>
      <c r="K1936" s="5">
        <v>1321649321</v>
      </c>
      <c r="L1936" s="13">
        <f t="shared" si="12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8">
        <f t="shared" si="122"/>
        <v>123.61999999999999</v>
      </c>
      <c r="R1936" s="9">
        <f t="shared" si="123"/>
        <v>80.272727272727266</v>
      </c>
      <c r="S1936" t="str">
        <f>IF(P1936=music, "music")</f>
        <v>music</v>
      </c>
    </row>
    <row r="1937" spans="1:19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3">
        <f t="shared" si="120"/>
        <v>41811.207638888889</v>
      </c>
      <c r="K1937" s="5">
        <v>1400106171</v>
      </c>
      <c r="L1937" s="13">
        <f t="shared" si="121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8">
        <f t="shared" si="122"/>
        <v>108.4</v>
      </c>
      <c r="R1937" s="9">
        <f t="shared" si="123"/>
        <v>54.2</v>
      </c>
      <c r="S1937" t="str">
        <f>IF(P1937=music, "music")</f>
        <v>music</v>
      </c>
    </row>
    <row r="1938" spans="1:19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3">
        <f t="shared" si="120"/>
        <v>40883.249305555553</v>
      </c>
      <c r="K1938" s="5">
        <v>1320528070</v>
      </c>
      <c r="L1938" s="13">
        <f t="shared" si="12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8">
        <f t="shared" si="122"/>
        <v>116.52013333333333</v>
      </c>
      <c r="R1938" s="9">
        <f t="shared" si="123"/>
        <v>60.26903448275862</v>
      </c>
      <c r="S1938" t="str">
        <f>IF(P1938=music, "music")</f>
        <v>music</v>
      </c>
    </row>
    <row r="1939" spans="1:19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3">
        <f t="shared" si="120"/>
        <v>41075.165972222225</v>
      </c>
      <c r="K1939" s="5">
        <v>1338346281</v>
      </c>
      <c r="L1939" s="13">
        <f t="shared" si="12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8">
        <f t="shared" si="122"/>
        <v>187.245</v>
      </c>
      <c r="R1939" s="9">
        <f t="shared" si="123"/>
        <v>38.740344827586206</v>
      </c>
      <c r="S1939" t="str">
        <f>IF(P1939=music, "music")</f>
        <v>music</v>
      </c>
    </row>
    <row r="1940" spans="1:19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3">
        <f t="shared" si="120"/>
        <v>41457.208333333336</v>
      </c>
      <c r="K1940" s="5">
        <v>1370067231</v>
      </c>
      <c r="L1940" s="13">
        <f t="shared" si="12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8">
        <f t="shared" si="122"/>
        <v>115.93333333333334</v>
      </c>
      <c r="R1940" s="9">
        <f t="shared" si="123"/>
        <v>152.54385964912279</v>
      </c>
      <c r="S1940" t="str">
        <f>IF(P1940=music, "music")</f>
        <v>music</v>
      </c>
    </row>
    <row r="1941" spans="1:19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3">
        <f t="shared" si="120"/>
        <v>41343.943379629629</v>
      </c>
      <c r="K1941" s="5">
        <v>1360366708</v>
      </c>
      <c r="L1941" s="13">
        <f t="shared" si="12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8">
        <f t="shared" si="122"/>
        <v>110.7</v>
      </c>
      <c r="R1941" s="9">
        <f t="shared" si="123"/>
        <v>115.3125</v>
      </c>
      <c r="S1941" t="str">
        <f>IF(P1941=music, "music")</f>
        <v>music</v>
      </c>
    </row>
    <row r="1942" spans="1:19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3">
        <f t="shared" si="120"/>
        <v>40709.165972222225</v>
      </c>
      <c r="K1942" s="5">
        <v>1304770233</v>
      </c>
      <c r="L1942" s="13">
        <f t="shared" si="12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8">
        <f t="shared" si="122"/>
        <v>170.92307692307693</v>
      </c>
      <c r="R1942" s="9">
        <f t="shared" si="123"/>
        <v>35.838709677419352</v>
      </c>
      <c r="S1942" t="str">
        <f>IF(P1942=music, "music")</f>
        <v>music</v>
      </c>
    </row>
    <row r="1943" spans="1:19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3">
        <f t="shared" si="120"/>
        <v>41774.290868055556</v>
      </c>
      <c r="K1943" s="5">
        <v>1397545131</v>
      </c>
      <c r="L1943" s="13">
        <f t="shared" si="121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8">
        <f t="shared" si="122"/>
        <v>126.11835600000001</v>
      </c>
      <c r="R1943" s="9">
        <f t="shared" si="123"/>
        <v>64.570118779438872</v>
      </c>
      <c r="S1943" t="str">
        <f>IF(P1943=technology, "technology")</f>
        <v>technology</v>
      </c>
    </row>
    <row r="1944" spans="1:19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3">
        <f t="shared" si="120"/>
        <v>40728.828009259261</v>
      </c>
      <c r="K1944" s="5">
        <v>1302033140</v>
      </c>
      <c r="L1944" s="13">
        <f t="shared" si="121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8">
        <f t="shared" si="122"/>
        <v>138.44033333333334</v>
      </c>
      <c r="R1944" s="9">
        <f t="shared" si="123"/>
        <v>87.436000000000007</v>
      </c>
      <c r="S1944" t="str">
        <f>IF(P1944=technology, "technology")</f>
        <v>technology</v>
      </c>
    </row>
    <row r="1945" spans="1:19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3">
        <f t="shared" si="120"/>
        <v>42593.269861111112</v>
      </c>
      <c r="K1945" s="5">
        <v>1467008916</v>
      </c>
      <c r="L1945" s="13">
        <f t="shared" si="121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8">
        <f t="shared" si="122"/>
        <v>1705.2499999999998</v>
      </c>
      <c r="R1945" s="9">
        <f t="shared" si="123"/>
        <v>68.815577078288939</v>
      </c>
      <c r="S1945" t="str">
        <f>IF(P1945=technology, "technology")</f>
        <v>technology</v>
      </c>
    </row>
    <row r="1946" spans="1:19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3">
        <f t="shared" si="120"/>
        <v>41760.584374999999</v>
      </c>
      <c r="K1946" s="5">
        <v>1396360890</v>
      </c>
      <c r="L1946" s="13">
        <f t="shared" si="121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8">
        <f t="shared" si="122"/>
        <v>788.05550000000005</v>
      </c>
      <c r="R1946" s="9">
        <f t="shared" si="123"/>
        <v>176.200223588597</v>
      </c>
      <c r="S1946" t="str">
        <f>IF(P1946=technology, "technology")</f>
        <v>technology</v>
      </c>
    </row>
    <row r="1947" spans="1:19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3">
        <f t="shared" si="120"/>
        <v>42197.251828703709</v>
      </c>
      <c r="K1947" s="5">
        <v>1433224958</v>
      </c>
      <c r="L1947" s="13">
        <f t="shared" si="121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8">
        <f t="shared" si="122"/>
        <v>348.01799999999997</v>
      </c>
      <c r="R1947" s="9">
        <f t="shared" si="123"/>
        <v>511.79117647058825</v>
      </c>
      <c r="S1947" t="str">
        <f>IF(P1947=technology, "technology")</f>
        <v>technology</v>
      </c>
    </row>
    <row r="1948" spans="1:19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3">
        <f t="shared" si="120"/>
        <v>41749.108344907407</v>
      </c>
      <c r="K1948" s="5">
        <v>1392780961</v>
      </c>
      <c r="L1948" s="13">
        <f t="shared" si="121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8">
        <f t="shared" si="122"/>
        <v>149.74666666666667</v>
      </c>
      <c r="R1948" s="9">
        <f t="shared" si="123"/>
        <v>160.44285714285715</v>
      </c>
      <c r="S1948" t="str">
        <f>IF(P1948=technology, "technology")</f>
        <v>technology</v>
      </c>
    </row>
    <row r="1949" spans="1:19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3">
        <f t="shared" si="120"/>
        <v>40140.249305555553</v>
      </c>
      <c r="K1949" s="5">
        <v>1255730520</v>
      </c>
      <c r="L1949" s="13">
        <f t="shared" si="121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8">
        <f t="shared" si="122"/>
        <v>100.63375000000001</v>
      </c>
      <c r="R1949" s="9">
        <f t="shared" si="123"/>
        <v>35.003043478260871</v>
      </c>
      <c r="S1949" t="str">
        <f>IF(P1949=technology, "technology")</f>
        <v>technology</v>
      </c>
    </row>
    <row r="1950" spans="1:19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3">
        <f t="shared" si="120"/>
        <v>42527.709722222222</v>
      </c>
      <c r="K1950" s="5">
        <v>1460557809</v>
      </c>
      <c r="L1950" s="13">
        <f t="shared" si="121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8">
        <f t="shared" si="122"/>
        <v>800.21100000000001</v>
      </c>
      <c r="R1950" s="9">
        <f t="shared" si="123"/>
        <v>188.50671378091872</v>
      </c>
      <c r="S1950" t="str">
        <f>IF(P1950=technology, "technology")</f>
        <v>technology</v>
      </c>
    </row>
    <row r="1951" spans="1:19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3">
        <f t="shared" si="120"/>
        <v>41830.423043981478</v>
      </c>
      <c r="K1951" s="5">
        <v>1402394951</v>
      </c>
      <c r="L1951" s="13">
        <f t="shared" si="121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8">
        <f t="shared" si="122"/>
        <v>106.00260000000002</v>
      </c>
      <c r="R1951" s="9">
        <f t="shared" si="123"/>
        <v>56.204984093319197</v>
      </c>
      <c r="S1951" t="str">
        <f>IF(P1951=technology, "technology")</f>
        <v>technology</v>
      </c>
    </row>
    <row r="1952" spans="1:19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3">
        <f t="shared" si="120"/>
        <v>40655.181400462963</v>
      </c>
      <c r="K1952" s="5">
        <v>1300767673</v>
      </c>
      <c r="L1952" s="13">
        <f t="shared" si="121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8">
        <f t="shared" si="122"/>
        <v>200.51866666666669</v>
      </c>
      <c r="R1952" s="9">
        <f t="shared" si="123"/>
        <v>51.3054157782516</v>
      </c>
      <c r="S1952" t="str">
        <f>IF(P1952=technology, "technology")</f>
        <v>technology</v>
      </c>
    </row>
    <row r="1953" spans="1:19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3">
        <f t="shared" si="120"/>
        <v>42681.462233796294</v>
      </c>
      <c r="K1953" s="5">
        <v>1475921137</v>
      </c>
      <c r="L1953" s="13">
        <f t="shared" si="121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8">
        <f t="shared" si="122"/>
        <v>212.44399999999999</v>
      </c>
      <c r="R1953" s="9">
        <f t="shared" si="123"/>
        <v>127.36450839328538</v>
      </c>
      <c r="S1953" t="str">
        <f>IF(P1953=technology, "technology")</f>
        <v>technology</v>
      </c>
    </row>
    <row r="1954" spans="1:19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3">
        <f t="shared" si="120"/>
        <v>41563.60665509259</v>
      </c>
      <c r="K1954" s="5">
        <v>1378737215</v>
      </c>
      <c r="L1954" s="13">
        <f t="shared" si="121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8">
        <f t="shared" si="122"/>
        <v>198.47237142857145</v>
      </c>
      <c r="R1954" s="9">
        <f t="shared" si="123"/>
        <v>101.85532258064516</v>
      </c>
      <c r="S1954" t="str">
        <f>IF(P1954=technology, "technology")</f>
        <v>technology</v>
      </c>
    </row>
    <row r="1955" spans="1:19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3">
        <f t="shared" si="120"/>
        <v>40970.125</v>
      </c>
      <c r="K1955" s="5">
        <v>1328158065</v>
      </c>
      <c r="L1955" s="13">
        <f t="shared" si="121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8">
        <f t="shared" si="122"/>
        <v>225.94666666666666</v>
      </c>
      <c r="R1955" s="9">
        <f t="shared" si="123"/>
        <v>230.55782312925169</v>
      </c>
      <c r="S1955" t="str">
        <f>IF(P1955=technology, "technology")</f>
        <v>technology</v>
      </c>
    </row>
    <row r="1956" spans="1:19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3">
        <f t="shared" si="120"/>
        <v>42441.208333333328</v>
      </c>
      <c r="K1956" s="5">
        <v>1453730176</v>
      </c>
      <c r="L1956" s="13">
        <f t="shared" si="121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8">
        <f t="shared" si="122"/>
        <v>698.94800000000009</v>
      </c>
      <c r="R1956" s="9">
        <f t="shared" si="123"/>
        <v>842.10602409638557</v>
      </c>
      <c r="S1956" t="str">
        <f>IF(P1956=technology, "technology")</f>
        <v>technology</v>
      </c>
    </row>
    <row r="1957" spans="1:19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3">
        <f t="shared" si="120"/>
        <v>41052.791666666664</v>
      </c>
      <c r="K1957" s="5">
        <v>1334989881</v>
      </c>
      <c r="L1957" s="13">
        <f t="shared" si="121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8">
        <f t="shared" si="122"/>
        <v>398.59528571428569</v>
      </c>
      <c r="R1957" s="9">
        <f t="shared" si="123"/>
        <v>577.27593103448271</v>
      </c>
      <c r="S1957" t="str">
        <f>IF(P1957=technology, "technology")</f>
        <v>technology</v>
      </c>
    </row>
    <row r="1958" spans="1:19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3">
        <f t="shared" si="120"/>
        <v>42112.882002314815</v>
      </c>
      <c r="K1958" s="5">
        <v>1425507005</v>
      </c>
      <c r="L1958" s="13">
        <f t="shared" si="121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8">
        <f t="shared" si="122"/>
        <v>294.0333333333333</v>
      </c>
      <c r="R1958" s="9">
        <f t="shared" si="123"/>
        <v>483.34246575342468</v>
      </c>
      <c r="S1958" t="str">
        <f>IF(P1958=technology, "technology")</f>
        <v>technology</v>
      </c>
    </row>
    <row r="1959" spans="1:19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3">
        <f t="shared" si="120"/>
        <v>41209.098530092589</v>
      </c>
      <c r="K1959" s="5">
        <v>1348712513</v>
      </c>
      <c r="L1959" s="13">
        <f t="shared" si="121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8">
        <f t="shared" si="122"/>
        <v>167.50470000000001</v>
      </c>
      <c r="R1959" s="9">
        <f t="shared" si="123"/>
        <v>76.138500000000008</v>
      </c>
      <c r="S1959" t="str">
        <f>IF(P1959=technology, "technology")</f>
        <v>technology</v>
      </c>
    </row>
    <row r="1960" spans="1:19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3">
        <f t="shared" si="120"/>
        <v>41356.94630787037</v>
      </c>
      <c r="K1960" s="5">
        <v>1361490161</v>
      </c>
      <c r="L1960" s="13">
        <f t="shared" si="121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8">
        <f t="shared" si="122"/>
        <v>1435.5717142857143</v>
      </c>
      <c r="R1960" s="9">
        <f t="shared" si="123"/>
        <v>74.107684365781708</v>
      </c>
      <c r="S1960" t="str">
        <f>IF(P1960=technology, "technology")</f>
        <v>technology</v>
      </c>
    </row>
    <row r="1961" spans="1:19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3">
        <f t="shared" si="120"/>
        <v>41913</v>
      </c>
      <c r="K1961" s="5">
        <v>1408565860</v>
      </c>
      <c r="L1961" s="13">
        <f t="shared" si="121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8">
        <f t="shared" si="122"/>
        <v>156.73439999999999</v>
      </c>
      <c r="R1961" s="9">
        <f t="shared" si="123"/>
        <v>36.965660377358489</v>
      </c>
      <c r="S1961" t="str">
        <f>IF(P1961=technology, "technology")</f>
        <v>technology</v>
      </c>
    </row>
    <row r="1962" spans="1:19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3">
        <f t="shared" si="120"/>
        <v>41994.362743055557</v>
      </c>
      <c r="K1962" s="5">
        <v>1416559341</v>
      </c>
      <c r="L1962" s="13">
        <f t="shared" si="121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8">
        <f t="shared" si="122"/>
        <v>117.90285714285716</v>
      </c>
      <c r="R1962" s="9">
        <f t="shared" si="123"/>
        <v>2500.969696969697</v>
      </c>
      <c r="S1962" t="str">
        <f>IF(P1962=technology, "technology")</f>
        <v>technology</v>
      </c>
    </row>
    <row r="1963" spans="1:19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3">
        <f t="shared" si="120"/>
        <v>41188.165972222225</v>
      </c>
      <c r="K1963" s="5">
        <v>1346042417</v>
      </c>
      <c r="L1963" s="13">
        <f t="shared" si="121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8">
        <f t="shared" si="122"/>
        <v>1105.3811999999998</v>
      </c>
      <c r="R1963" s="9">
        <f t="shared" si="123"/>
        <v>67.690214329454989</v>
      </c>
      <c r="S1963" t="str">
        <f>IF(P1963=technology, "technology")</f>
        <v>technology</v>
      </c>
    </row>
    <row r="1964" spans="1:19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3">
        <f t="shared" si="120"/>
        <v>41772.780509259261</v>
      </c>
      <c r="K1964" s="5">
        <v>1397414636</v>
      </c>
      <c r="L1964" s="13">
        <f t="shared" si="121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8">
        <f t="shared" si="122"/>
        <v>192.92499999999998</v>
      </c>
      <c r="R1964" s="9">
        <f t="shared" si="123"/>
        <v>63.04738562091503</v>
      </c>
      <c r="S1964" t="str">
        <f>IF(P1964=technology, "technology")</f>
        <v>technology</v>
      </c>
    </row>
    <row r="1965" spans="1:19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3">
        <f t="shared" si="120"/>
        <v>41898.429791666669</v>
      </c>
      <c r="K1965" s="5">
        <v>1407838734</v>
      </c>
      <c r="L1965" s="13">
        <f t="shared" si="121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8">
        <f t="shared" si="122"/>
        <v>126.8842105263158</v>
      </c>
      <c r="R1965" s="9">
        <f t="shared" si="123"/>
        <v>117.6</v>
      </c>
      <c r="S1965" t="str">
        <f>IF(P1965=technology, "technology")</f>
        <v>technology</v>
      </c>
    </row>
    <row r="1966" spans="1:19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3">
        <f t="shared" si="120"/>
        <v>42482.272824074069</v>
      </c>
      <c r="K1966" s="5">
        <v>1458714772</v>
      </c>
      <c r="L1966" s="13">
        <f t="shared" si="121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8">
        <f t="shared" si="122"/>
        <v>259.57748878923763</v>
      </c>
      <c r="R1966" s="9">
        <f t="shared" si="123"/>
        <v>180.75185011709601</v>
      </c>
      <c r="S1966" t="str">
        <f>IF(P1966=technology, "technology")</f>
        <v>technology</v>
      </c>
    </row>
    <row r="1967" spans="1:19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3">
        <f t="shared" si="120"/>
        <v>40920.041666666664</v>
      </c>
      <c r="K1967" s="5">
        <v>1324433310</v>
      </c>
      <c r="L1967" s="13">
        <f t="shared" si="121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8">
        <f t="shared" si="122"/>
        <v>262.27999999999997</v>
      </c>
      <c r="R1967" s="9">
        <f t="shared" si="123"/>
        <v>127.32038834951456</v>
      </c>
      <c r="S1967" t="str">
        <f>IF(P1967=technology, "technology")</f>
        <v>technology</v>
      </c>
    </row>
    <row r="1968" spans="1:19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3">
        <f t="shared" si="120"/>
        <v>41865.540486111109</v>
      </c>
      <c r="K1968" s="5">
        <v>1405429098</v>
      </c>
      <c r="L1968" s="13">
        <f t="shared" si="121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8">
        <f t="shared" si="122"/>
        <v>206.74309000000002</v>
      </c>
      <c r="R1968" s="9">
        <f t="shared" si="123"/>
        <v>136.6444745538665</v>
      </c>
      <c r="S1968" t="str">
        <f>IF(P1968=technology, "technology")</f>
        <v>technology</v>
      </c>
    </row>
    <row r="1969" spans="1:19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3">
        <f t="shared" si="120"/>
        <v>41760.663530092592</v>
      </c>
      <c r="K1969" s="5">
        <v>1396367729</v>
      </c>
      <c r="L1969" s="13">
        <f t="shared" si="121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8">
        <f t="shared" si="122"/>
        <v>370.13</v>
      </c>
      <c r="R1969" s="9">
        <f t="shared" si="123"/>
        <v>182.78024691358024</v>
      </c>
      <c r="S1969" t="str">
        <f>IF(P1969=technology, "technology")</f>
        <v>technology</v>
      </c>
    </row>
    <row r="1970" spans="1:19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3">
        <f t="shared" si="120"/>
        <v>42707.628645833334</v>
      </c>
      <c r="K1970" s="5">
        <v>1478095515</v>
      </c>
      <c r="L1970" s="13">
        <f t="shared" si="121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8">
        <f t="shared" si="122"/>
        <v>284.96600000000001</v>
      </c>
      <c r="R1970" s="9">
        <f t="shared" si="123"/>
        <v>279.37843137254902</v>
      </c>
      <c r="S1970" t="str">
        <f>IF(P1970=technology, "technology")</f>
        <v>technology</v>
      </c>
    </row>
    <row r="1971" spans="1:19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3">
        <f t="shared" si="120"/>
        <v>42587.792453703703</v>
      </c>
      <c r="K1971" s="5">
        <v>1467831668</v>
      </c>
      <c r="L1971" s="13">
        <f t="shared" si="121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8">
        <f t="shared" si="122"/>
        <v>579.08000000000004</v>
      </c>
      <c r="R1971" s="9">
        <f t="shared" si="123"/>
        <v>61.375728669846318</v>
      </c>
      <c r="S1971" t="str">
        <f>IF(P1971=technology, "technology")</f>
        <v>technology</v>
      </c>
    </row>
    <row r="1972" spans="1:19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3">
        <f t="shared" si="120"/>
        <v>41384.151631944449</v>
      </c>
      <c r="K1972" s="5">
        <v>1361248701</v>
      </c>
      <c r="L1972" s="13">
        <f t="shared" si="121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8">
        <f t="shared" si="122"/>
        <v>1131.8</v>
      </c>
      <c r="R1972" s="9">
        <f t="shared" si="123"/>
        <v>80.727532097004286</v>
      </c>
      <c r="S1972" t="str">
        <f>IF(P1972=technology, "technology")</f>
        <v>technology</v>
      </c>
    </row>
    <row r="1973" spans="1:19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3">
        <f t="shared" si="120"/>
        <v>41593.166666666664</v>
      </c>
      <c r="K1973" s="5">
        <v>1381752061</v>
      </c>
      <c r="L1973" s="13">
        <f t="shared" si="121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8">
        <f t="shared" si="122"/>
        <v>263.02771750000005</v>
      </c>
      <c r="R1973" s="9">
        <f t="shared" si="123"/>
        <v>272.35590732591254</v>
      </c>
      <c r="S1973" t="str">
        <f>IF(P1973=technology, "technology")</f>
        <v>technology</v>
      </c>
    </row>
    <row r="1974" spans="1:19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3">
        <f t="shared" si="120"/>
        <v>41231.053749999999</v>
      </c>
      <c r="K1974" s="5">
        <v>1350605844</v>
      </c>
      <c r="L1974" s="13">
        <f t="shared" si="121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8">
        <f t="shared" si="122"/>
        <v>674.48</v>
      </c>
      <c r="R1974" s="9">
        <f t="shared" si="123"/>
        <v>70.848739495798313</v>
      </c>
      <c r="S1974" t="str">
        <f>IF(P1974=technology, "technology")</f>
        <v>technology</v>
      </c>
    </row>
    <row r="1975" spans="1:19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3">
        <f t="shared" si="120"/>
        <v>42588.291666666672</v>
      </c>
      <c r="K1975" s="5">
        <v>1467134464</v>
      </c>
      <c r="L1975" s="13">
        <f t="shared" si="121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8">
        <f t="shared" si="122"/>
        <v>256.83081313131316</v>
      </c>
      <c r="R1975" s="9">
        <f t="shared" si="123"/>
        <v>247.94003412969283</v>
      </c>
      <c r="S1975" t="str">
        <f>IF(P1975=technology, "technology")</f>
        <v>technology</v>
      </c>
    </row>
    <row r="1976" spans="1:19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3">
        <f t="shared" si="120"/>
        <v>41505.334131944444</v>
      </c>
      <c r="K1976" s="5">
        <v>1371715269</v>
      </c>
      <c r="L1976" s="13">
        <f t="shared" si="121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8">
        <f t="shared" si="122"/>
        <v>375.49599999999998</v>
      </c>
      <c r="R1976" s="9">
        <f t="shared" si="123"/>
        <v>186.81393034825871</v>
      </c>
      <c r="S1976" t="str">
        <f>IF(P1976=technology, "technology")</f>
        <v>technology</v>
      </c>
    </row>
    <row r="1977" spans="1:19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3">
        <f t="shared" si="120"/>
        <v>41343.755219907405</v>
      </c>
      <c r="K1977" s="5">
        <v>1360346851</v>
      </c>
      <c r="L1977" s="13">
        <f t="shared" si="121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8">
        <f t="shared" si="122"/>
        <v>208.70837499999996</v>
      </c>
      <c r="R1977" s="9">
        <f t="shared" si="123"/>
        <v>131.98948616600788</v>
      </c>
      <c r="S1977" t="str">
        <f>IF(P1977=technology, "technology")</f>
        <v>technology</v>
      </c>
    </row>
    <row r="1978" spans="1:19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3">
        <f t="shared" si="120"/>
        <v>41468.899594907409</v>
      </c>
      <c r="K1978" s="5">
        <v>1371159325</v>
      </c>
      <c r="L1978" s="13">
        <f t="shared" si="121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8">
        <f t="shared" si="122"/>
        <v>346.6</v>
      </c>
      <c r="R1978" s="9">
        <f t="shared" si="123"/>
        <v>29.310782241014799</v>
      </c>
      <c r="S1978" t="str">
        <f>IF(P1978=technology, "technology")</f>
        <v>technology</v>
      </c>
    </row>
    <row r="1979" spans="1:19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3">
        <f t="shared" si="120"/>
        <v>42357.332638888889</v>
      </c>
      <c r="K1979" s="5">
        <v>1446527540</v>
      </c>
      <c r="L1979" s="13">
        <f t="shared" si="121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8">
        <f t="shared" si="122"/>
        <v>402.33</v>
      </c>
      <c r="R1979" s="9">
        <f t="shared" si="123"/>
        <v>245.02436053593178</v>
      </c>
      <c r="S1979" t="str">
        <f>IF(P1979=technology, "technology")</f>
        <v>technology</v>
      </c>
    </row>
    <row r="1980" spans="1:19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3">
        <f t="shared" si="120"/>
        <v>41072.291666666664</v>
      </c>
      <c r="K1980" s="5">
        <v>1336627492</v>
      </c>
      <c r="L1980" s="13">
        <f t="shared" si="121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8">
        <f t="shared" si="122"/>
        <v>1026.8451399999999</v>
      </c>
      <c r="R1980" s="9">
        <f t="shared" si="123"/>
        <v>1323.2540463917526</v>
      </c>
      <c r="S1980" t="str">
        <f>IF(P1980=technology, "technology")</f>
        <v>technology</v>
      </c>
    </row>
    <row r="1981" spans="1:19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3">
        <f t="shared" si="120"/>
        <v>42327.207638888889</v>
      </c>
      <c r="K1981" s="5">
        <v>1444734146</v>
      </c>
      <c r="L1981" s="13">
        <f t="shared" si="121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8">
        <f t="shared" si="122"/>
        <v>114.901155</v>
      </c>
      <c r="R1981" s="9">
        <f t="shared" si="123"/>
        <v>282.65966789667897</v>
      </c>
      <c r="S1981" t="str">
        <f>IF(P1981=technology, "technology")</f>
        <v>technology</v>
      </c>
    </row>
    <row r="1982" spans="1:19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3">
        <f t="shared" si="120"/>
        <v>42463.500717592593</v>
      </c>
      <c r="K1982" s="5">
        <v>1456232462</v>
      </c>
      <c r="L1982" s="13">
        <f t="shared" si="121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8">
        <f t="shared" si="122"/>
        <v>354.82402000000002</v>
      </c>
      <c r="R1982" s="9">
        <f t="shared" si="123"/>
        <v>91.214401028277635</v>
      </c>
      <c r="S1982" t="str">
        <f>IF(P1982=technology, "technology")</f>
        <v>technology</v>
      </c>
    </row>
    <row r="1983" spans="1:19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3">
        <f t="shared" si="120"/>
        <v>41829.725289351853</v>
      </c>
      <c r="K1983" s="5">
        <v>1402334665</v>
      </c>
      <c r="L1983" s="13">
        <f t="shared" si="121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8">
        <f t="shared" si="122"/>
        <v>5.08</v>
      </c>
      <c r="R1983" s="9">
        <f t="shared" si="123"/>
        <v>31.75</v>
      </c>
      <c r="S1983" t="str">
        <f>IF(P1983=photography,"photography")</f>
        <v>photography</v>
      </c>
    </row>
    <row r="1984" spans="1:19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3">
        <f t="shared" si="120"/>
        <v>42708.628321759257</v>
      </c>
      <c r="K1984" s="5">
        <v>1478268287</v>
      </c>
      <c r="L1984" s="13">
        <f t="shared" si="121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8">
        <f t="shared" si="122"/>
        <v>0</v>
      </c>
      <c r="R1984" s="9" t="e">
        <f t="shared" si="123"/>
        <v>#DIV/0!</v>
      </c>
      <c r="S1984" t="str">
        <f>IF(P1984=photography,"photography")</f>
        <v>photography</v>
      </c>
    </row>
    <row r="1985" spans="1:19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3">
        <f t="shared" si="120"/>
        <v>42615.291666666672</v>
      </c>
      <c r="K1985" s="5">
        <v>1470874618</v>
      </c>
      <c r="L1985" s="13">
        <f t="shared" si="121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8">
        <f t="shared" si="122"/>
        <v>4.3</v>
      </c>
      <c r="R1985" s="9">
        <f t="shared" si="123"/>
        <v>88.6875</v>
      </c>
      <c r="S1985" t="str">
        <f>IF(P1985=photography,"photography")</f>
        <v>photography</v>
      </c>
    </row>
    <row r="1986" spans="1:19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3">
        <f t="shared" si="120"/>
        <v>41973.831956018519</v>
      </c>
      <c r="K1986" s="5">
        <v>1412189881</v>
      </c>
      <c r="L1986" s="13">
        <f t="shared" si="121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8">
        <f t="shared" si="122"/>
        <v>21.146666666666665</v>
      </c>
      <c r="R1986" s="9">
        <f t="shared" si="123"/>
        <v>453.14285714285717</v>
      </c>
      <c r="S1986" t="str">
        <f>IF(P1986=photography,"photography")</f>
        <v>photography</v>
      </c>
    </row>
    <row r="1987" spans="1:19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3">
        <f t="shared" ref="J1987:J2050" si="124">(((I1987/60)/60)/24)+DATE(1970,1,1)</f>
        <v>42584.958333333328</v>
      </c>
      <c r="K1987" s="5">
        <v>1467650771</v>
      </c>
      <c r="L1987" s="13">
        <f t="shared" ref="L1987:L2050" si="125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8">
        <f t="shared" ref="Q1987:Q2050" si="126">E1987/D1987*100</f>
        <v>3.1875</v>
      </c>
      <c r="R1987" s="9">
        <f t="shared" ref="R1987:R2050" si="127">E1987/N1987</f>
        <v>12.75</v>
      </c>
      <c r="S1987" t="str">
        <f>IF(P1987=photography,"photography")</f>
        <v>photography</v>
      </c>
    </row>
    <row r="1988" spans="1:19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3">
        <f t="shared" si="124"/>
        <v>42443.392164351855</v>
      </c>
      <c r="K1988" s="5">
        <v>1455359083</v>
      </c>
      <c r="L1988" s="13">
        <f t="shared" si="125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8">
        <f t="shared" si="126"/>
        <v>0.05</v>
      </c>
      <c r="R1988" s="9">
        <f t="shared" si="127"/>
        <v>1</v>
      </c>
      <c r="S1988" t="str">
        <f>IF(P1988=photography,"photography")</f>
        <v>photography</v>
      </c>
    </row>
    <row r="1989" spans="1:19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3">
        <f t="shared" si="124"/>
        <v>42064.639768518522</v>
      </c>
      <c r="K1989" s="5">
        <v>1422631276</v>
      </c>
      <c r="L1989" s="13">
        <f t="shared" si="125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8">
        <f t="shared" si="126"/>
        <v>42.472727272727276</v>
      </c>
      <c r="R1989" s="9">
        <f t="shared" si="127"/>
        <v>83.428571428571431</v>
      </c>
      <c r="S1989" t="str">
        <f>IF(P1989=photography,"photography")</f>
        <v>photography</v>
      </c>
    </row>
    <row r="1990" spans="1:19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3">
        <f t="shared" si="124"/>
        <v>42236.763217592597</v>
      </c>
      <c r="K1990" s="5">
        <v>1437502742</v>
      </c>
      <c r="L1990" s="13">
        <f t="shared" si="125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8">
        <f t="shared" si="126"/>
        <v>0.41666666666666669</v>
      </c>
      <c r="R1990" s="9">
        <f t="shared" si="127"/>
        <v>25</v>
      </c>
      <c r="S1990" t="str">
        <f>IF(P1990=photography,"photography")</f>
        <v>photography</v>
      </c>
    </row>
    <row r="1991" spans="1:19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3">
        <f t="shared" si="124"/>
        <v>42715.680648148147</v>
      </c>
      <c r="K1991" s="5">
        <v>1478881208</v>
      </c>
      <c r="L1991" s="13">
        <f t="shared" si="125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8">
        <f t="shared" si="126"/>
        <v>1</v>
      </c>
      <c r="R1991" s="9">
        <f t="shared" si="127"/>
        <v>50</v>
      </c>
      <c r="S1991" t="str">
        <f>IF(P1991=photography,"photography")</f>
        <v>photography</v>
      </c>
    </row>
    <row r="1992" spans="1:19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3">
        <f t="shared" si="124"/>
        <v>42413.195972222224</v>
      </c>
      <c r="K1992" s="5">
        <v>1454042532</v>
      </c>
      <c r="L1992" s="13">
        <f t="shared" si="125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8">
        <f t="shared" si="126"/>
        <v>16.966666666666665</v>
      </c>
      <c r="R1992" s="9">
        <f t="shared" si="127"/>
        <v>101.8</v>
      </c>
      <c r="S1992" t="str">
        <f>IF(P1992=photography,"photography")</f>
        <v>photography</v>
      </c>
    </row>
    <row r="1993" spans="1:19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3">
        <f t="shared" si="124"/>
        <v>42188.89335648148</v>
      </c>
      <c r="K1993" s="5">
        <v>1434144386</v>
      </c>
      <c r="L1993" s="13">
        <f t="shared" si="125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8">
        <f t="shared" si="126"/>
        <v>7.0000000000000009</v>
      </c>
      <c r="R1993" s="9">
        <f t="shared" si="127"/>
        <v>46.666666666666664</v>
      </c>
      <c r="S1993" t="str">
        <f>IF(P1993=photography,"photography")</f>
        <v>photography</v>
      </c>
    </row>
    <row r="1994" spans="1:19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3">
        <f t="shared" si="124"/>
        <v>42053.143414351856</v>
      </c>
      <c r="K1994" s="5">
        <v>1421637991</v>
      </c>
      <c r="L1994" s="13">
        <f t="shared" si="125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8">
        <f t="shared" si="126"/>
        <v>0.13333333333333333</v>
      </c>
      <c r="R1994" s="9">
        <f t="shared" si="127"/>
        <v>1</v>
      </c>
      <c r="S1994" t="str">
        <f>IF(P1994=photography,"photography")</f>
        <v>photography</v>
      </c>
    </row>
    <row r="1995" spans="1:19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3">
        <f t="shared" si="124"/>
        <v>42359.58839120371</v>
      </c>
      <c r="K1995" s="5">
        <v>1448114837</v>
      </c>
      <c r="L1995" s="13">
        <f t="shared" si="125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8">
        <f t="shared" si="126"/>
        <v>0</v>
      </c>
      <c r="R1995" s="9" t="e">
        <f t="shared" si="127"/>
        <v>#DIV/0!</v>
      </c>
      <c r="S1995" t="str">
        <f>IF(P1995=photography,"photography")</f>
        <v>photography</v>
      </c>
    </row>
    <row r="1996" spans="1:19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3">
        <f t="shared" si="124"/>
        <v>42711.047939814816</v>
      </c>
      <c r="K1996" s="5">
        <v>1475885342</v>
      </c>
      <c r="L1996" s="13">
        <f t="shared" si="125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8">
        <f t="shared" si="126"/>
        <v>0</v>
      </c>
      <c r="R1996" s="9" t="e">
        <f t="shared" si="127"/>
        <v>#DIV/0!</v>
      </c>
      <c r="S1996" t="str">
        <f>IF(P1996=photography,"photography")</f>
        <v>photography</v>
      </c>
    </row>
    <row r="1997" spans="1:19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3">
        <f t="shared" si="124"/>
        <v>42201.902037037042</v>
      </c>
      <c r="K1997" s="5">
        <v>1435354736</v>
      </c>
      <c r="L1997" s="13">
        <f t="shared" si="125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8">
        <f t="shared" si="126"/>
        <v>7.8</v>
      </c>
      <c r="R1997" s="9">
        <f t="shared" si="127"/>
        <v>26</v>
      </c>
      <c r="S1997" t="str">
        <f>IF(P1997=photography,"photography")</f>
        <v>photography</v>
      </c>
    </row>
    <row r="1998" spans="1:19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3">
        <f t="shared" si="124"/>
        <v>41830.819571759261</v>
      </c>
      <c r="K1998" s="5">
        <v>1402429211</v>
      </c>
      <c r="L1998" s="13">
        <f t="shared" si="125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8">
        <f t="shared" si="126"/>
        <v>0</v>
      </c>
      <c r="R1998" s="9" t="e">
        <f t="shared" si="127"/>
        <v>#DIV/0!</v>
      </c>
      <c r="S1998" t="str">
        <f>IF(P1998=photography,"photography")</f>
        <v>photography</v>
      </c>
    </row>
    <row r="1999" spans="1:19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3">
        <f t="shared" si="124"/>
        <v>41877.930694444447</v>
      </c>
      <c r="K1999" s="5">
        <v>1406499612</v>
      </c>
      <c r="L1999" s="13">
        <f t="shared" si="125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8">
        <f t="shared" si="126"/>
        <v>0</v>
      </c>
      <c r="R1999" s="9" t="e">
        <f t="shared" si="127"/>
        <v>#DIV/0!</v>
      </c>
      <c r="S1999" t="str">
        <f>IF(P1999=photography,"photography")</f>
        <v>photography</v>
      </c>
    </row>
    <row r="2000" spans="1:19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3">
        <f t="shared" si="124"/>
        <v>41852.118495370371</v>
      </c>
      <c r="K2000" s="5">
        <v>1402973438</v>
      </c>
      <c r="L2000" s="13">
        <f t="shared" si="125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8">
        <f t="shared" si="126"/>
        <v>26.200000000000003</v>
      </c>
      <c r="R2000" s="9">
        <f t="shared" si="127"/>
        <v>218.33333333333334</v>
      </c>
      <c r="S2000" t="str">
        <f>IF(P2000=photography,"photography")</f>
        <v>photography</v>
      </c>
    </row>
    <row r="2001" spans="1:19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3">
        <f t="shared" si="124"/>
        <v>41956.524398148147</v>
      </c>
      <c r="K2001" s="5">
        <v>1413286508</v>
      </c>
      <c r="L2001" s="13">
        <f t="shared" si="125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8">
        <f t="shared" si="126"/>
        <v>0.76129032258064511</v>
      </c>
      <c r="R2001" s="9">
        <f t="shared" si="127"/>
        <v>33.714285714285715</v>
      </c>
      <c r="S2001" t="str">
        <f>IF(P2001=photography,"photography")</f>
        <v>photography</v>
      </c>
    </row>
    <row r="2002" spans="1:19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3">
        <f t="shared" si="124"/>
        <v>42375.951539351852</v>
      </c>
      <c r="K2002" s="5">
        <v>1449528613</v>
      </c>
      <c r="L2002" s="13">
        <f t="shared" si="125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8">
        <f t="shared" si="126"/>
        <v>12.5</v>
      </c>
      <c r="R2002" s="9">
        <f t="shared" si="127"/>
        <v>25</v>
      </c>
      <c r="S2002" t="str">
        <f>IF(P2002=photography,"photography")</f>
        <v>photography</v>
      </c>
    </row>
    <row r="2003" spans="1:19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3">
        <f t="shared" si="124"/>
        <v>42167.833333333328</v>
      </c>
      <c r="K2003" s="5">
        <v>1431406916</v>
      </c>
      <c r="L2003" s="13">
        <f t="shared" si="125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8">
        <f t="shared" si="126"/>
        <v>382.12909090909091</v>
      </c>
      <c r="R2003" s="9">
        <f t="shared" si="127"/>
        <v>128.38790470372632</v>
      </c>
      <c r="S2003" t="str">
        <f>IF(P2003=technology, "technology")</f>
        <v>technology</v>
      </c>
    </row>
    <row r="2004" spans="1:19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3">
        <f t="shared" si="124"/>
        <v>42758.71230324074</v>
      </c>
      <c r="K2004" s="5">
        <v>1482599143</v>
      </c>
      <c r="L2004" s="13">
        <f t="shared" si="125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8">
        <f t="shared" si="126"/>
        <v>216.79422000000002</v>
      </c>
      <c r="R2004" s="9">
        <f t="shared" si="127"/>
        <v>78.834261818181815</v>
      </c>
      <c r="S2004" t="str">
        <f>IF(P2004=technology, "technology")</f>
        <v>technology</v>
      </c>
    </row>
    <row r="2005" spans="1:19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3">
        <f t="shared" si="124"/>
        <v>40361.958333333336</v>
      </c>
      <c r="K2005" s="5">
        <v>1276830052</v>
      </c>
      <c r="L2005" s="13">
        <f t="shared" si="125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8">
        <f t="shared" si="126"/>
        <v>312</v>
      </c>
      <c r="R2005" s="9">
        <f t="shared" si="127"/>
        <v>91.764705882352942</v>
      </c>
      <c r="S2005" t="str">
        <f>IF(P2005=technology, "technology")</f>
        <v>technology</v>
      </c>
    </row>
    <row r="2006" spans="1:19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3">
        <f t="shared" si="124"/>
        <v>41830.604895833334</v>
      </c>
      <c r="K2006" s="5">
        <v>1402410663</v>
      </c>
      <c r="L2006" s="13">
        <f t="shared" si="125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8">
        <f t="shared" si="126"/>
        <v>234.42048</v>
      </c>
      <c r="R2006" s="9">
        <f t="shared" si="127"/>
        <v>331.10237288135596</v>
      </c>
      <c r="S2006" t="str">
        <f>IF(P2006=technology, "technology")</f>
        <v>technology</v>
      </c>
    </row>
    <row r="2007" spans="1:19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3">
        <f t="shared" si="124"/>
        <v>41563.165972222225</v>
      </c>
      <c r="K2007" s="5">
        <v>1379532618</v>
      </c>
      <c r="L2007" s="13">
        <f t="shared" si="125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8">
        <f t="shared" si="126"/>
        <v>123.68010000000001</v>
      </c>
      <c r="R2007" s="9">
        <f t="shared" si="127"/>
        <v>194.26193717277485</v>
      </c>
      <c r="S2007" t="str">
        <f>IF(P2007=technology, "technology")</f>
        <v>technology</v>
      </c>
    </row>
    <row r="2008" spans="1:19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3">
        <f t="shared" si="124"/>
        <v>41976.542187500003</v>
      </c>
      <c r="K2008" s="5">
        <v>1414584045</v>
      </c>
      <c r="L2008" s="13">
        <f t="shared" si="125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8">
        <f t="shared" si="126"/>
        <v>247.84</v>
      </c>
      <c r="R2008" s="9">
        <f t="shared" si="127"/>
        <v>408.97689768976898</v>
      </c>
      <c r="S2008" t="str">
        <f>IF(P2008=technology, "technology")</f>
        <v>technology</v>
      </c>
    </row>
    <row r="2009" spans="1:19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3">
        <f t="shared" si="124"/>
        <v>40414.166666666664</v>
      </c>
      <c r="K2009" s="5">
        <v>1276891586</v>
      </c>
      <c r="L2009" s="13">
        <f t="shared" si="125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8">
        <f t="shared" si="126"/>
        <v>115.7092</v>
      </c>
      <c r="R2009" s="9">
        <f t="shared" si="127"/>
        <v>84.459270072992695</v>
      </c>
      <c r="S2009" t="str">
        <f>IF(P2009=technology, "technology")</f>
        <v>technology</v>
      </c>
    </row>
    <row r="2010" spans="1:19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3">
        <f t="shared" si="124"/>
        <v>40805.604421296295</v>
      </c>
      <c r="K2010" s="5">
        <v>1312641022</v>
      </c>
      <c r="L2010" s="13">
        <f t="shared" si="125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8">
        <f t="shared" si="126"/>
        <v>117.07484768810599</v>
      </c>
      <c r="R2010" s="9">
        <f t="shared" si="127"/>
        <v>44.853658536585364</v>
      </c>
      <c r="S2010" t="str">
        <f>IF(P2010=technology, "technology")</f>
        <v>technology</v>
      </c>
    </row>
    <row r="2011" spans="1:19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3">
        <f t="shared" si="124"/>
        <v>42697.365081018521</v>
      </c>
      <c r="K2011" s="5">
        <v>1476776743</v>
      </c>
      <c r="L2011" s="13">
        <f t="shared" si="125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8">
        <f t="shared" si="126"/>
        <v>305.15800000000002</v>
      </c>
      <c r="R2011" s="9">
        <f t="shared" si="127"/>
        <v>383.3643216080402</v>
      </c>
      <c r="S2011" t="str">
        <f>IF(P2011=technology, "technology")</f>
        <v>technology</v>
      </c>
    </row>
    <row r="2012" spans="1:19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3">
        <f t="shared" si="124"/>
        <v>42600.996423611112</v>
      </c>
      <c r="K2012" s="5">
        <v>1468972491</v>
      </c>
      <c r="L2012" s="13">
        <f t="shared" si="125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8">
        <f t="shared" si="126"/>
        <v>320.05299999999994</v>
      </c>
      <c r="R2012" s="9">
        <f t="shared" si="127"/>
        <v>55.276856649395505</v>
      </c>
      <c r="S2012" t="str">
        <f>IF(P2012=technology, "technology")</f>
        <v>technology</v>
      </c>
    </row>
    <row r="2013" spans="1:19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3">
        <f t="shared" si="124"/>
        <v>42380.958333333328</v>
      </c>
      <c r="K2013" s="5">
        <v>1449650173</v>
      </c>
      <c r="L2013" s="13">
        <f t="shared" si="125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8">
        <f t="shared" si="126"/>
        <v>819.56399999999996</v>
      </c>
      <c r="R2013" s="9">
        <f t="shared" si="127"/>
        <v>422.02059732234807</v>
      </c>
      <c r="S2013" t="str">
        <f>IF(P2013=technology, "technology")</f>
        <v>technology</v>
      </c>
    </row>
    <row r="2014" spans="1:19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3">
        <f t="shared" si="124"/>
        <v>42040.822233796294</v>
      </c>
      <c r="K2014" s="5">
        <v>1420573441</v>
      </c>
      <c r="L2014" s="13">
        <f t="shared" si="125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8">
        <f t="shared" si="126"/>
        <v>234.90000000000003</v>
      </c>
      <c r="R2014" s="9">
        <f t="shared" si="127"/>
        <v>64.180327868852459</v>
      </c>
      <c r="S2014" t="str">
        <f>IF(P2014=technology, "technology")</f>
        <v>technology</v>
      </c>
    </row>
    <row r="2015" spans="1:19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3">
        <f t="shared" si="124"/>
        <v>42559.960810185185</v>
      </c>
      <c r="K2015" s="5">
        <v>1462835014</v>
      </c>
      <c r="L2015" s="13">
        <f t="shared" si="125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8">
        <f t="shared" si="126"/>
        <v>494.91374999999999</v>
      </c>
      <c r="R2015" s="9">
        <f t="shared" si="127"/>
        <v>173.57781674704077</v>
      </c>
      <c r="S2015" t="str">
        <f>IF(P2015=technology, "technology")</f>
        <v>technology</v>
      </c>
    </row>
    <row r="2016" spans="1:19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3">
        <f t="shared" si="124"/>
        <v>41358.172905092593</v>
      </c>
      <c r="K2016" s="5">
        <v>1361250539</v>
      </c>
      <c r="L2016" s="13">
        <f t="shared" si="125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8">
        <f t="shared" si="126"/>
        <v>7813.7822333333334</v>
      </c>
      <c r="R2016" s="9">
        <f t="shared" si="127"/>
        <v>88.601680840609291</v>
      </c>
      <c r="S2016" t="str">
        <f>IF(P2016=technology, "technology")</f>
        <v>technology</v>
      </c>
    </row>
    <row r="2017" spans="1:19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3">
        <f t="shared" si="124"/>
        <v>40795.876886574071</v>
      </c>
      <c r="K2017" s="5">
        <v>1313010163</v>
      </c>
      <c r="L2017" s="13">
        <f t="shared" si="125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8">
        <f t="shared" si="126"/>
        <v>113.00013888888888</v>
      </c>
      <c r="R2017" s="9">
        <f t="shared" si="127"/>
        <v>50.222283950617282</v>
      </c>
      <c r="S2017" t="str">
        <f>IF(P2017=technology, "technology")</f>
        <v>technology</v>
      </c>
    </row>
    <row r="2018" spans="1:19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3">
        <f t="shared" si="124"/>
        <v>41342.88077546296</v>
      </c>
      <c r="K2018" s="5">
        <v>1360271299</v>
      </c>
      <c r="L2018" s="13">
        <f t="shared" si="125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8">
        <f t="shared" si="126"/>
        <v>921.54219999999998</v>
      </c>
      <c r="R2018" s="9">
        <f t="shared" si="127"/>
        <v>192.38876826722338</v>
      </c>
      <c r="S2018" t="str">
        <f>IF(P2018=technology, "technology")</f>
        <v>technology</v>
      </c>
    </row>
    <row r="2019" spans="1:19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3">
        <f t="shared" si="124"/>
        <v>40992.166666666664</v>
      </c>
      <c r="K2019" s="5">
        <v>1329873755</v>
      </c>
      <c r="L2019" s="13">
        <f t="shared" si="125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8">
        <f t="shared" si="126"/>
        <v>125.10239999999999</v>
      </c>
      <c r="R2019" s="9">
        <f t="shared" si="127"/>
        <v>73.416901408450698</v>
      </c>
      <c r="S2019" t="str">
        <f>IF(P2019=technology, "technology")</f>
        <v>technology</v>
      </c>
    </row>
    <row r="2020" spans="1:19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3">
        <f t="shared" si="124"/>
        <v>42229.365844907406</v>
      </c>
      <c r="K2020" s="5">
        <v>1436863609</v>
      </c>
      <c r="L2020" s="13">
        <f t="shared" si="125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8">
        <f t="shared" si="126"/>
        <v>102.24343076923077</v>
      </c>
      <c r="R2020" s="9">
        <f t="shared" si="127"/>
        <v>147.68495555555555</v>
      </c>
      <c r="S2020" t="str">
        <f>IF(P2020=technology, "technology")</f>
        <v>technology</v>
      </c>
    </row>
    <row r="2021" spans="1:19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3">
        <f t="shared" si="124"/>
        <v>42635.70857638889</v>
      </c>
      <c r="K2021" s="5">
        <v>1471971621</v>
      </c>
      <c r="L2021" s="13">
        <f t="shared" si="125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8">
        <f t="shared" si="126"/>
        <v>484.90975000000003</v>
      </c>
      <c r="R2021" s="9">
        <f t="shared" si="127"/>
        <v>108.96848314606741</v>
      </c>
      <c r="S2021" t="str">
        <f>IF(P2021=technology, "technology")</f>
        <v>technology</v>
      </c>
    </row>
    <row r="2022" spans="1:19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3">
        <f t="shared" si="124"/>
        <v>41773.961111111108</v>
      </c>
      <c r="K2022" s="5">
        <v>1396923624</v>
      </c>
      <c r="L2022" s="13">
        <f t="shared" si="125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8">
        <f t="shared" si="126"/>
        <v>192.33333333333334</v>
      </c>
      <c r="R2022" s="9">
        <f t="shared" si="127"/>
        <v>23.647540983606557</v>
      </c>
      <c r="S2022" t="str">
        <f>IF(P2022=technology, "technology")</f>
        <v>technology</v>
      </c>
    </row>
    <row r="2023" spans="1:19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3">
        <f t="shared" si="124"/>
        <v>41906.070567129631</v>
      </c>
      <c r="K2023" s="5">
        <v>1407634897</v>
      </c>
      <c r="L2023" s="13">
        <f t="shared" si="125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8">
        <f t="shared" si="126"/>
        <v>281.10000000000002</v>
      </c>
      <c r="R2023" s="9">
        <f t="shared" si="127"/>
        <v>147.94736842105263</v>
      </c>
      <c r="S2023" t="str">
        <f>IF(P2023=technology, "technology")</f>
        <v>technology</v>
      </c>
    </row>
    <row r="2024" spans="1:19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3">
        <f t="shared" si="124"/>
        <v>42532.569120370375</v>
      </c>
      <c r="K2024" s="5">
        <v>1463060372</v>
      </c>
      <c r="L2024" s="13">
        <f t="shared" si="125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8">
        <f t="shared" si="126"/>
        <v>125.13700000000001</v>
      </c>
      <c r="R2024" s="9">
        <f t="shared" si="127"/>
        <v>385.03692307692307</v>
      </c>
      <c r="S2024" t="str">
        <f>IF(P2024=technology, "technology")</f>
        <v>technology</v>
      </c>
    </row>
    <row r="2025" spans="1:19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3">
        <f t="shared" si="124"/>
        <v>42166.420752314814</v>
      </c>
      <c r="K2025" s="5">
        <v>1431425153</v>
      </c>
      <c r="L2025" s="13">
        <f t="shared" si="125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8">
        <f t="shared" si="126"/>
        <v>161.459</v>
      </c>
      <c r="R2025" s="9">
        <f t="shared" si="127"/>
        <v>457.39093484419266</v>
      </c>
      <c r="S2025" t="str">
        <f>IF(P2025=technology, "technology")</f>
        <v>technology</v>
      </c>
    </row>
    <row r="2026" spans="1:19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3">
        <f t="shared" si="124"/>
        <v>41134.125</v>
      </c>
      <c r="K2026" s="5">
        <v>1341875544</v>
      </c>
      <c r="L2026" s="13">
        <f t="shared" si="125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8">
        <f t="shared" si="126"/>
        <v>585.35</v>
      </c>
      <c r="R2026" s="9">
        <f t="shared" si="127"/>
        <v>222.99047619047619</v>
      </c>
      <c r="S2026" t="str">
        <f>IF(P2026=technology, "technology")</f>
        <v>technology</v>
      </c>
    </row>
    <row r="2027" spans="1:19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3">
        <f t="shared" si="124"/>
        <v>42166.184560185182</v>
      </c>
      <c r="K2027" s="5">
        <v>1431404746</v>
      </c>
      <c r="L2027" s="13">
        <f t="shared" si="125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8">
        <f t="shared" si="126"/>
        <v>201.14999999999998</v>
      </c>
      <c r="R2027" s="9">
        <f t="shared" si="127"/>
        <v>220.74074074074073</v>
      </c>
      <c r="S2027" t="str">
        <f>IF(P2027=technology, "technology")</f>
        <v>technology</v>
      </c>
    </row>
    <row r="2028" spans="1:19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3">
        <f t="shared" si="124"/>
        <v>41750.165972222225</v>
      </c>
      <c r="K2028" s="5">
        <v>1394127585</v>
      </c>
      <c r="L2028" s="13">
        <f t="shared" si="125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8">
        <f t="shared" si="126"/>
        <v>133.48307999999997</v>
      </c>
      <c r="R2028" s="9">
        <f t="shared" si="127"/>
        <v>73.503898678414089</v>
      </c>
      <c r="S2028" t="str">
        <f>IF(P2028=technology, "technology")</f>
        <v>technology</v>
      </c>
    </row>
    <row r="2029" spans="1:19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3">
        <f t="shared" si="124"/>
        <v>42093.772210648152</v>
      </c>
      <c r="K2029" s="5">
        <v>1423855919</v>
      </c>
      <c r="L2029" s="13">
        <f t="shared" si="125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8">
        <f t="shared" si="126"/>
        <v>120.24900000000001</v>
      </c>
      <c r="R2029" s="9">
        <f t="shared" si="127"/>
        <v>223.09647495361781</v>
      </c>
      <c r="S2029" t="str">
        <f>IF(P2029=technology, "technology")</f>
        <v>technology</v>
      </c>
    </row>
    <row r="2030" spans="1:19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3">
        <f t="shared" si="124"/>
        <v>40252.913194444445</v>
      </c>
      <c r="K2030" s="5">
        <v>1265493806</v>
      </c>
      <c r="L2030" s="13">
        <f t="shared" si="125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8">
        <f t="shared" si="126"/>
        <v>126.16666666666667</v>
      </c>
      <c r="R2030" s="9">
        <f t="shared" si="127"/>
        <v>47.911392405063289</v>
      </c>
      <c r="S2030" t="str">
        <f>IF(P2030=technology, "technology")</f>
        <v>technology</v>
      </c>
    </row>
    <row r="2031" spans="1:19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3">
        <f t="shared" si="124"/>
        <v>41878.021770833337</v>
      </c>
      <c r="K2031" s="5">
        <v>1406507481</v>
      </c>
      <c r="L2031" s="13">
        <f t="shared" si="125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8">
        <f t="shared" si="126"/>
        <v>361.2</v>
      </c>
      <c r="R2031" s="9">
        <f t="shared" si="127"/>
        <v>96.063829787234042</v>
      </c>
      <c r="S2031" t="str">
        <f>IF(P2031=technology, "technology")</f>
        <v>technology</v>
      </c>
    </row>
    <row r="2032" spans="1:19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3">
        <f t="shared" si="124"/>
        <v>41242.996481481481</v>
      </c>
      <c r="K2032" s="5">
        <v>1351641296</v>
      </c>
      <c r="L2032" s="13">
        <f t="shared" si="125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8">
        <f t="shared" si="126"/>
        <v>226.239013671875</v>
      </c>
      <c r="R2032" s="9">
        <f t="shared" si="127"/>
        <v>118.6144</v>
      </c>
      <c r="S2032" t="str">
        <f>IF(P2032=technology, "technology")</f>
        <v>technology</v>
      </c>
    </row>
    <row r="2033" spans="1:19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3">
        <f t="shared" si="124"/>
        <v>42013.041666666672</v>
      </c>
      <c r="K2033" s="5">
        <v>1417506853</v>
      </c>
      <c r="L2033" s="13">
        <f t="shared" si="125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8">
        <f t="shared" si="126"/>
        <v>120.35</v>
      </c>
      <c r="R2033" s="9">
        <f t="shared" si="127"/>
        <v>118.45472440944881</v>
      </c>
      <c r="S2033" t="str">
        <f>IF(P2033=technology, "technology")</f>
        <v>technology</v>
      </c>
    </row>
    <row r="2034" spans="1:19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3">
        <f t="shared" si="124"/>
        <v>42719.208333333328</v>
      </c>
      <c r="K2034" s="5">
        <v>1479216874</v>
      </c>
      <c r="L2034" s="13">
        <f t="shared" si="125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8">
        <f t="shared" si="126"/>
        <v>304.18799999999999</v>
      </c>
      <c r="R2034" s="9">
        <f t="shared" si="127"/>
        <v>143.21468926553672</v>
      </c>
      <c r="S2034" t="str">
        <f>IF(P2034=technology, "technology")</f>
        <v>technology</v>
      </c>
    </row>
    <row r="2035" spans="1:19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3">
        <f t="shared" si="124"/>
        <v>41755.082384259258</v>
      </c>
      <c r="K2035" s="5">
        <v>1395885518</v>
      </c>
      <c r="L2035" s="13">
        <f t="shared" si="125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8">
        <f t="shared" si="126"/>
        <v>178.67599999999999</v>
      </c>
      <c r="R2035" s="9">
        <f t="shared" si="127"/>
        <v>282.71518987341773</v>
      </c>
      <c r="S2035" t="str">
        <f>IF(P2035=technology, "technology")</f>
        <v>technology</v>
      </c>
    </row>
    <row r="2036" spans="1:19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3">
        <f t="shared" si="124"/>
        <v>42131.290277777778</v>
      </c>
      <c r="K2036" s="5">
        <v>1426216033</v>
      </c>
      <c r="L2036" s="13">
        <f t="shared" si="125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8">
        <f t="shared" si="126"/>
        <v>386.81998717948721</v>
      </c>
      <c r="R2036" s="9">
        <f t="shared" si="127"/>
        <v>593.93620078740162</v>
      </c>
      <c r="S2036" t="str">
        <f>IF(P2036=technology, "technology")</f>
        <v>technology</v>
      </c>
    </row>
    <row r="2037" spans="1:19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3">
        <f t="shared" si="124"/>
        <v>42357.041666666672</v>
      </c>
      <c r="K2037" s="5">
        <v>1446562807</v>
      </c>
      <c r="L2037" s="13">
        <f t="shared" si="125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8">
        <f t="shared" si="126"/>
        <v>211.03642500000004</v>
      </c>
      <c r="R2037" s="9">
        <f t="shared" si="127"/>
        <v>262.15704968944101</v>
      </c>
      <c r="S2037" t="str">
        <f>IF(P2037=technology, "technology")</f>
        <v>technology</v>
      </c>
    </row>
    <row r="2038" spans="1:19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3">
        <f t="shared" si="124"/>
        <v>41768.864803240744</v>
      </c>
      <c r="K2038" s="5">
        <v>1397076319</v>
      </c>
      <c r="L2038" s="13">
        <f t="shared" si="125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8">
        <f t="shared" si="126"/>
        <v>131.66833333333335</v>
      </c>
      <c r="R2038" s="9">
        <f t="shared" si="127"/>
        <v>46.580778301886795</v>
      </c>
      <c r="S2038" t="str">
        <f>IF(P2038=technology, "technology")</f>
        <v>technology</v>
      </c>
    </row>
    <row r="2039" spans="1:19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3">
        <f t="shared" si="124"/>
        <v>41638.251770833333</v>
      </c>
      <c r="K2039" s="5">
        <v>1383195753</v>
      </c>
      <c r="L2039" s="13">
        <f t="shared" si="125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8">
        <f t="shared" si="126"/>
        <v>300.47639999999996</v>
      </c>
      <c r="R2039" s="9">
        <f t="shared" si="127"/>
        <v>70.041118881118877</v>
      </c>
      <c r="S2039" t="str">
        <f>IF(P2039=technology, "technology")</f>
        <v>technology</v>
      </c>
    </row>
    <row r="2040" spans="1:19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3">
        <f t="shared" si="124"/>
        <v>41456.75</v>
      </c>
      <c r="K2040" s="5">
        <v>1369895421</v>
      </c>
      <c r="L2040" s="13">
        <f t="shared" si="125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8">
        <f t="shared" si="126"/>
        <v>420.51249999999999</v>
      </c>
      <c r="R2040" s="9">
        <f t="shared" si="127"/>
        <v>164.90686274509804</v>
      </c>
      <c r="S2040" t="str">
        <f>IF(P2040=technology, "technology")</f>
        <v>technology</v>
      </c>
    </row>
    <row r="2041" spans="1:19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3">
        <f t="shared" si="124"/>
        <v>42705.207638888889</v>
      </c>
      <c r="K2041" s="5">
        <v>1477996325</v>
      </c>
      <c r="L2041" s="13">
        <f t="shared" si="125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8">
        <f t="shared" si="126"/>
        <v>136.21680000000001</v>
      </c>
      <c r="R2041" s="9">
        <f t="shared" si="127"/>
        <v>449.26385224274406</v>
      </c>
      <c r="S2041" t="str">
        <f>IF(P2041=technology, "technology")</f>
        <v>technology</v>
      </c>
    </row>
    <row r="2042" spans="1:19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3">
        <f t="shared" si="124"/>
        <v>41593.968784722223</v>
      </c>
      <c r="K2042" s="5">
        <v>1383257703</v>
      </c>
      <c r="L2042" s="13">
        <f t="shared" si="125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8">
        <f t="shared" si="126"/>
        <v>248.17133333333334</v>
      </c>
      <c r="R2042" s="9">
        <f t="shared" si="127"/>
        <v>27.472841328413285</v>
      </c>
      <c r="S2042" t="str">
        <f>IF(P2042=technology, "technology")</f>
        <v>technology</v>
      </c>
    </row>
    <row r="2043" spans="1:19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3">
        <f t="shared" si="124"/>
        <v>42684.567442129628</v>
      </c>
      <c r="K2043" s="5">
        <v>1476189427</v>
      </c>
      <c r="L2043" s="13">
        <f t="shared" si="125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8">
        <f t="shared" si="126"/>
        <v>181.86315789473684</v>
      </c>
      <c r="R2043" s="9">
        <f t="shared" si="127"/>
        <v>143.97499999999999</v>
      </c>
      <c r="S2043" t="str">
        <f>IF(P2043=technology, "technology")</f>
        <v>technology</v>
      </c>
    </row>
    <row r="2044" spans="1:19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3">
        <f t="shared" si="124"/>
        <v>42391.708032407405</v>
      </c>
      <c r="K2044" s="5">
        <v>1448297974</v>
      </c>
      <c r="L2044" s="13">
        <f t="shared" si="125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8">
        <f t="shared" si="126"/>
        <v>123.53</v>
      </c>
      <c r="R2044" s="9">
        <f t="shared" si="127"/>
        <v>88.23571428571428</v>
      </c>
      <c r="S2044" t="str">
        <f>IF(P2044=technology, "technology")</f>
        <v>technology</v>
      </c>
    </row>
    <row r="2045" spans="1:19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3">
        <f t="shared" si="124"/>
        <v>42715.207638888889</v>
      </c>
      <c r="K2045" s="5">
        <v>1476764077</v>
      </c>
      <c r="L2045" s="13">
        <f t="shared" si="125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8">
        <f t="shared" si="126"/>
        <v>506.20938628158842</v>
      </c>
      <c r="R2045" s="9">
        <f t="shared" si="127"/>
        <v>36.326424870466319</v>
      </c>
      <c r="S2045" t="str">
        <f>IF(P2045=technology, "technology")</f>
        <v>technology</v>
      </c>
    </row>
    <row r="2046" spans="1:19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3">
        <f t="shared" si="124"/>
        <v>42168.684189814812</v>
      </c>
      <c r="K2046" s="5">
        <v>1431620714</v>
      </c>
      <c r="L2046" s="13">
        <f t="shared" si="125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8">
        <f t="shared" si="126"/>
        <v>108.21333333333334</v>
      </c>
      <c r="R2046" s="9">
        <f t="shared" si="127"/>
        <v>90.177777777777777</v>
      </c>
      <c r="S2046" t="str">
        <f>IF(P2046=technology, "technology")</f>
        <v>technology</v>
      </c>
    </row>
    <row r="2047" spans="1:19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3">
        <f t="shared" si="124"/>
        <v>41099.088506944441</v>
      </c>
      <c r="K2047" s="5">
        <v>1339207647</v>
      </c>
      <c r="L2047" s="13">
        <f t="shared" si="125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8">
        <f t="shared" si="126"/>
        <v>819.18387755102037</v>
      </c>
      <c r="R2047" s="9">
        <f t="shared" si="127"/>
        <v>152.62361216730039</v>
      </c>
      <c r="S2047" t="str">
        <f>IF(P2047=technology, "technology")</f>
        <v>technology</v>
      </c>
    </row>
    <row r="2048" spans="1:19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3">
        <f t="shared" si="124"/>
        <v>41417.171805555554</v>
      </c>
      <c r="K2048" s="5">
        <v>1366690044</v>
      </c>
      <c r="L2048" s="13">
        <f t="shared" si="125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8">
        <f t="shared" si="126"/>
        <v>121.10000000000001</v>
      </c>
      <c r="R2048" s="9">
        <f t="shared" si="127"/>
        <v>55.806451612903224</v>
      </c>
      <c r="S2048" t="str">
        <f>IF(P2048=technology, "technology")</f>
        <v>technology</v>
      </c>
    </row>
    <row r="2049" spans="1:19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3">
        <f t="shared" si="124"/>
        <v>42111</v>
      </c>
      <c r="K2049" s="5">
        <v>1426714870</v>
      </c>
      <c r="L2049" s="13">
        <f t="shared" si="125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8">
        <f t="shared" si="126"/>
        <v>102.99897959183673</v>
      </c>
      <c r="R2049" s="9">
        <f t="shared" si="127"/>
        <v>227.85327313769753</v>
      </c>
      <c r="S2049" t="str">
        <f>IF(P2049=technology, "technology")</f>
        <v>technology</v>
      </c>
    </row>
    <row r="2050" spans="1:19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3">
        <f t="shared" si="124"/>
        <v>41417.651516203703</v>
      </c>
      <c r="K2050" s="5">
        <v>1366731491</v>
      </c>
      <c r="L2050" s="13">
        <f t="shared" si="125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8">
        <f t="shared" si="126"/>
        <v>148.33229411764705</v>
      </c>
      <c r="R2050" s="9">
        <f t="shared" si="127"/>
        <v>91.82989803350327</v>
      </c>
      <c r="S2050" t="str">
        <f>IF(P2050=technology, "technology")</f>
        <v>technology</v>
      </c>
    </row>
    <row r="2051" spans="1:19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3">
        <f t="shared" ref="J2051:J2114" si="128">(((I2051/60)/60)/24)+DATE(1970,1,1)</f>
        <v>41610.957638888889</v>
      </c>
      <c r="K2051" s="5">
        <v>1382963963</v>
      </c>
      <c r="L2051" s="13">
        <f t="shared" ref="L2051:L2114" si="129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8">
        <f t="shared" ref="Q2051:Q2114" si="130">E2051/D2051*100</f>
        <v>120.19070000000001</v>
      </c>
      <c r="R2051" s="9">
        <f t="shared" ref="R2051:R2114" si="131">E2051/N2051</f>
        <v>80.991037735849048</v>
      </c>
      <c r="S2051" t="str">
        <f>IF(P2051=technology, "technology")</f>
        <v>technology</v>
      </c>
    </row>
    <row r="2052" spans="1:19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3">
        <f t="shared" si="128"/>
        <v>42155.071504629625</v>
      </c>
      <c r="K2052" s="5">
        <v>1429580578</v>
      </c>
      <c r="L2052" s="13">
        <f t="shared" si="129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8">
        <f t="shared" si="130"/>
        <v>473.27000000000004</v>
      </c>
      <c r="R2052" s="9">
        <f t="shared" si="131"/>
        <v>278.39411764705881</v>
      </c>
      <c r="S2052" t="str">
        <f>IF(P2052=technology, "technology")</f>
        <v>technology</v>
      </c>
    </row>
    <row r="2053" spans="1:19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3">
        <f t="shared" si="128"/>
        <v>41634.022418981483</v>
      </c>
      <c r="K2053" s="5">
        <v>1385425937</v>
      </c>
      <c r="L2053" s="13">
        <f t="shared" si="129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8">
        <f t="shared" si="130"/>
        <v>130.36250000000001</v>
      </c>
      <c r="R2053" s="9">
        <f t="shared" si="131"/>
        <v>43.095041322314053</v>
      </c>
      <c r="S2053" t="str">
        <f>IF(P2053=technology, "technology")</f>
        <v>technology</v>
      </c>
    </row>
    <row r="2054" spans="1:19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3">
        <f t="shared" si="128"/>
        <v>42420.08394675926</v>
      </c>
      <c r="K2054" s="5">
        <v>1452045653</v>
      </c>
      <c r="L2054" s="13">
        <f t="shared" si="129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8">
        <f t="shared" si="130"/>
        <v>353.048</v>
      </c>
      <c r="R2054" s="9">
        <f t="shared" si="131"/>
        <v>326.29205175600737</v>
      </c>
      <c r="S2054" t="str">
        <f>IF(P2054=technology, "technology")</f>
        <v>technology</v>
      </c>
    </row>
    <row r="2055" spans="1:19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3">
        <f t="shared" si="128"/>
        <v>42333.659155092595</v>
      </c>
      <c r="K2055" s="5">
        <v>1445870951</v>
      </c>
      <c r="L2055" s="13">
        <f t="shared" si="129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8">
        <f t="shared" si="130"/>
        <v>101.02</v>
      </c>
      <c r="R2055" s="9">
        <f t="shared" si="131"/>
        <v>41.743801652892564</v>
      </c>
      <c r="S2055" t="str">
        <f>IF(P2055=technology, "technology")</f>
        <v>technology</v>
      </c>
    </row>
    <row r="2056" spans="1:19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3">
        <f t="shared" si="128"/>
        <v>41761.520949074074</v>
      </c>
      <c r="K2056" s="5">
        <v>1396441810</v>
      </c>
      <c r="L2056" s="13">
        <f t="shared" si="129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8">
        <f t="shared" si="130"/>
        <v>113.59142857142857</v>
      </c>
      <c r="R2056" s="9">
        <f t="shared" si="131"/>
        <v>64.020933977455712</v>
      </c>
      <c r="S2056" t="str">
        <f>IF(P2056=technology, "technology")</f>
        <v>technology</v>
      </c>
    </row>
    <row r="2057" spans="1:19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3">
        <f t="shared" si="128"/>
        <v>41976.166666666672</v>
      </c>
      <c r="K2057" s="5">
        <v>1415031043</v>
      </c>
      <c r="L2057" s="13">
        <f t="shared" si="129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8">
        <f t="shared" si="130"/>
        <v>167.41666666666666</v>
      </c>
      <c r="R2057" s="9">
        <f t="shared" si="131"/>
        <v>99.455445544554451</v>
      </c>
      <c r="S2057" t="str">
        <f>IF(P2057=technology, "technology")</f>
        <v>technology</v>
      </c>
    </row>
    <row r="2058" spans="1:19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3">
        <f t="shared" si="128"/>
        <v>41381.76090277778</v>
      </c>
      <c r="K2058" s="5">
        <v>1363630542</v>
      </c>
      <c r="L2058" s="13">
        <f t="shared" si="129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8">
        <f t="shared" si="130"/>
        <v>153.452</v>
      </c>
      <c r="R2058" s="9">
        <f t="shared" si="131"/>
        <v>138.49458483754512</v>
      </c>
      <c r="S2058" t="str">
        <f>IF(P2058=technology, "technology")</f>
        <v>technology</v>
      </c>
    </row>
    <row r="2059" spans="1:19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3">
        <f t="shared" si="128"/>
        <v>42426.494583333333</v>
      </c>
      <c r="K2059" s="5">
        <v>1453895532</v>
      </c>
      <c r="L2059" s="13">
        <f t="shared" si="129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8">
        <f t="shared" si="130"/>
        <v>202.23220000000001</v>
      </c>
      <c r="R2059" s="9">
        <f t="shared" si="131"/>
        <v>45.547792792792798</v>
      </c>
      <c r="S2059" t="str">
        <f>IF(P2059=technology, "technology")</f>
        <v>technology</v>
      </c>
    </row>
    <row r="2060" spans="1:19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3">
        <f t="shared" si="128"/>
        <v>42065.833333333328</v>
      </c>
      <c r="K2060" s="5">
        <v>1421916830</v>
      </c>
      <c r="L2060" s="13">
        <f t="shared" si="129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8">
        <f t="shared" si="130"/>
        <v>168.28125</v>
      </c>
      <c r="R2060" s="9">
        <f t="shared" si="131"/>
        <v>10.507317073170732</v>
      </c>
      <c r="S2060" t="str">
        <f>IF(P2060=technology, "technology")</f>
        <v>technology</v>
      </c>
    </row>
    <row r="2061" spans="1:19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3">
        <f t="shared" si="128"/>
        <v>42400.915972222225</v>
      </c>
      <c r="K2061" s="5">
        <v>1450880854</v>
      </c>
      <c r="L2061" s="13">
        <f t="shared" si="129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8">
        <f t="shared" si="130"/>
        <v>143.45666666666668</v>
      </c>
      <c r="R2061" s="9">
        <f t="shared" si="131"/>
        <v>114.76533333333333</v>
      </c>
      <c r="S2061" t="str">
        <f>IF(P2061=technology, "technology")</f>
        <v>technology</v>
      </c>
    </row>
    <row r="2062" spans="1:19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3">
        <f t="shared" si="128"/>
        <v>41843.642939814818</v>
      </c>
      <c r="K2062" s="5">
        <v>1400945150</v>
      </c>
      <c r="L2062" s="13">
        <f t="shared" si="129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8">
        <f t="shared" si="130"/>
        <v>196.4</v>
      </c>
      <c r="R2062" s="9">
        <f t="shared" si="131"/>
        <v>35.997067448680355</v>
      </c>
      <c r="S2062" t="str">
        <f>IF(P2062=technology, "technology")</f>
        <v>technology</v>
      </c>
    </row>
    <row r="2063" spans="1:19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3">
        <f t="shared" si="128"/>
        <v>42735.764513888891</v>
      </c>
      <c r="K2063" s="5">
        <v>1480616454</v>
      </c>
      <c r="L2063" s="13">
        <f t="shared" si="129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8">
        <f t="shared" si="130"/>
        <v>107.91999999999999</v>
      </c>
      <c r="R2063" s="9">
        <f t="shared" si="131"/>
        <v>154.17142857142858</v>
      </c>
      <c r="S2063" t="str">
        <f>IF(P2063=technology, "technology")</f>
        <v>technology</v>
      </c>
    </row>
    <row r="2064" spans="1:19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3">
        <f t="shared" si="128"/>
        <v>42453.341412037036</v>
      </c>
      <c r="K2064" s="5">
        <v>1456218698</v>
      </c>
      <c r="L2064" s="13">
        <f t="shared" si="129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8">
        <f t="shared" si="130"/>
        <v>114.97699999999999</v>
      </c>
      <c r="R2064" s="9">
        <f t="shared" si="131"/>
        <v>566.38916256157631</v>
      </c>
      <c r="S2064" t="str">
        <f>IF(P2064=technology, "technology")</f>
        <v>technology</v>
      </c>
    </row>
    <row r="2065" spans="1:19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3">
        <f t="shared" si="128"/>
        <v>42505.73265046296</v>
      </c>
      <c r="K2065" s="5">
        <v>1460482501</v>
      </c>
      <c r="L2065" s="13">
        <f t="shared" si="129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8">
        <f t="shared" si="130"/>
        <v>148.04999999999998</v>
      </c>
      <c r="R2065" s="9">
        <f t="shared" si="131"/>
        <v>120.85714285714286</v>
      </c>
      <c r="S2065" t="str">
        <f>IF(P2065=technology, "technology")</f>
        <v>technology</v>
      </c>
    </row>
    <row r="2066" spans="1:19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3">
        <f t="shared" si="128"/>
        <v>41425.5</v>
      </c>
      <c r="K2066" s="5">
        <v>1366879523</v>
      </c>
      <c r="L2066" s="13">
        <f t="shared" si="129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8">
        <f t="shared" si="130"/>
        <v>191.16676082790633</v>
      </c>
      <c r="R2066" s="9">
        <f t="shared" si="131"/>
        <v>86.163845492085343</v>
      </c>
      <c r="S2066" t="str">
        <f>IF(P2066=technology, "technology")</f>
        <v>technology</v>
      </c>
    </row>
    <row r="2067" spans="1:19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3">
        <f t="shared" si="128"/>
        <v>41633.333668981482</v>
      </c>
      <c r="K2067" s="5">
        <v>1385366429</v>
      </c>
      <c r="L2067" s="13">
        <f t="shared" si="129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8">
        <f t="shared" si="130"/>
        <v>199.215125</v>
      </c>
      <c r="R2067" s="9">
        <f t="shared" si="131"/>
        <v>51.212114395886893</v>
      </c>
      <c r="S2067" t="str">
        <f>IF(P2067=technology, "technology")</f>
        <v>technology</v>
      </c>
    </row>
    <row r="2068" spans="1:19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3">
        <f t="shared" si="128"/>
        <v>41874.771793981483</v>
      </c>
      <c r="K2068" s="5">
        <v>1406226683</v>
      </c>
      <c r="L2068" s="13">
        <f t="shared" si="129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8">
        <f t="shared" si="130"/>
        <v>218.6</v>
      </c>
      <c r="R2068" s="9">
        <f t="shared" si="131"/>
        <v>67.261538461538464</v>
      </c>
      <c r="S2068" t="str">
        <f>IF(P2068=technology, "technology")</f>
        <v>technology</v>
      </c>
    </row>
    <row r="2069" spans="1:19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3">
        <f t="shared" si="128"/>
        <v>42148.853888888887</v>
      </c>
      <c r="K2069" s="5">
        <v>1429648176</v>
      </c>
      <c r="L2069" s="13">
        <f t="shared" si="129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8">
        <f t="shared" si="130"/>
        <v>126.86868686868686</v>
      </c>
      <c r="R2069" s="9">
        <f t="shared" si="131"/>
        <v>62.8</v>
      </c>
      <c r="S2069" t="str">
        <f>IF(P2069=technology, "technology")</f>
        <v>technology</v>
      </c>
    </row>
    <row r="2070" spans="1:19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3">
        <f t="shared" si="128"/>
        <v>42663.841608796298</v>
      </c>
      <c r="K2070" s="5">
        <v>1474402315</v>
      </c>
      <c r="L2070" s="13">
        <f t="shared" si="129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8">
        <f t="shared" si="130"/>
        <v>105.22388000000001</v>
      </c>
      <c r="R2070" s="9">
        <f t="shared" si="131"/>
        <v>346.13118421052633</v>
      </c>
      <c r="S2070" t="str">
        <f>IF(P2070=technology, "technology")</f>
        <v>technology</v>
      </c>
    </row>
    <row r="2071" spans="1:19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3">
        <f t="shared" si="128"/>
        <v>42371.972118055557</v>
      </c>
      <c r="K2071" s="5">
        <v>1449098391</v>
      </c>
      <c r="L2071" s="13">
        <f t="shared" si="129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8">
        <f t="shared" si="130"/>
        <v>128.40666000000002</v>
      </c>
      <c r="R2071" s="9">
        <f t="shared" si="131"/>
        <v>244.11912547528519</v>
      </c>
      <c r="S2071" t="str">
        <f>IF(P2071=technology, "technology")</f>
        <v>technology</v>
      </c>
    </row>
    <row r="2072" spans="1:19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3">
        <f t="shared" si="128"/>
        <v>42549.6565162037</v>
      </c>
      <c r="K2072" s="5">
        <v>1464536723</v>
      </c>
      <c r="L2072" s="13">
        <f t="shared" si="129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8">
        <f t="shared" si="130"/>
        <v>317.3272</v>
      </c>
      <c r="R2072" s="9">
        <f t="shared" si="131"/>
        <v>259.25424836601309</v>
      </c>
      <c r="S2072" t="str">
        <f>IF(P2072=technology, "technology")</f>
        <v>technology</v>
      </c>
    </row>
    <row r="2073" spans="1:19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3">
        <f t="shared" si="128"/>
        <v>42645.278749999998</v>
      </c>
      <c r="K2073" s="5">
        <v>1471502484</v>
      </c>
      <c r="L2073" s="13">
        <f t="shared" si="129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8">
        <f t="shared" si="130"/>
        <v>280.73</v>
      </c>
      <c r="R2073" s="9">
        <f t="shared" si="131"/>
        <v>201.96402877697841</v>
      </c>
      <c r="S2073" t="str">
        <f>IF(P2073=technology, "technology")</f>
        <v>technology</v>
      </c>
    </row>
    <row r="2074" spans="1:19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3">
        <f t="shared" si="128"/>
        <v>42497.581388888888</v>
      </c>
      <c r="K2074" s="5">
        <v>1460037432</v>
      </c>
      <c r="L2074" s="13">
        <f t="shared" si="129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8">
        <f t="shared" si="130"/>
        <v>110.73146853146854</v>
      </c>
      <c r="R2074" s="9">
        <f t="shared" si="131"/>
        <v>226.20857142857142</v>
      </c>
      <c r="S2074" t="str">
        <f>IF(P2074=technology, "technology")</f>
        <v>technology</v>
      </c>
    </row>
    <row r="2075" spans="1:19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3">
        <f t="shared" si="128"/>
        <v>42132.668032407411</v>
      </c>
      <c r="K2075" s="5">
        <v>1427212918</v>
      </c>
      <c r="L2075" s="13">
        <f t="shared" si="129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8">
        <f t="shared" si="130"/>
        <v>152.60429999999999</v>
      </c>
      <c r="R2075" s="9">
        <f t="shared" si="131"/>
        <v>324.69</v>
      </c>
      <c r="S2075" t="str">
        <f>IF(P2075=technology, "technology")</f>
        <v>technology</v>
      </c>
    </row>
    <row r="2076" spans="1:19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3">
        <f t="shared" si="128"/>
        <v>42496.826180555552</v>
      </c>
      <c r="K2076" s="5">
        <v>1459972182</v>
      </c>
      <c r="L2076" s="13">
        <f t="shared" si="129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8">
        <f t="shared" si="130"/>
        <v>102.49999999999999</v>
      </c>
      <c r="R2076" s="9">
        <f t="shared" si="131"/>
        <v>205</v>
      </c>
      <c r="S2076" t="str">
        <f>IF(P2076=technology, "technology")</f>
        <v>technology</v>
      </c>
    </row>
    <row r="2077" spans="1:19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3">
        <f t="shared" si="128"/>
        <v>41480.681574074071</v>
      </c>
      <c r="K2077" s="5">
        <v>1372177288</v>
      </c>
      <c r="L2077" s="13">
        <f t="shared" si="129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8">
        <f t="shared" si="130"/>
        <v>1678.3738373837384</v>
      </c>
      <c r="R2077" s="9">
        <f t="shared" si="131"/>
        <v>20.465926829268295</v>
      </c>
      <c r="S2077" t="str">
        <f>IF(P2077=technology, "technology")</f>
        <v>technology</v>
      </c>
    </row>
    <row r="2078" spans="1:19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3">
        <f t="shared" si="128"/>
        <v>41843.880659722221</v>
      </c>
      <c r="K2078" s="5">
        <v>1402693689</v>
      </c>
      <c r="L2078" s="13">
        <f t="shared" si="129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8">
        <f t="shared" si="130"/>
        <v>543.349156424581</v>
      </c>
      <c r="R2078" s="9">
        <f t="shared" si="131"/>
        <v>116.35303146309367</v>
      </c>
      <c r="S2078" t="str">
        <f>IF(P2078=technology, "technology")</f>
        <v>technology</v>
      </c>
    </row>
    <row r="2079" spans="1:19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3">
        <f t="shared" si="128"/>
        <v>42160.875</v>
      </c>
      <c r="K2079" s="5">
        <v>1428541276</v>
      </c>
      <c r="L2079" s="13">
        <f t="shared" si="129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8">
        <f t="shared" si="130"/>
        <v>115.50800000000001</v>
      </c>
      <c r="R2079" s="9">
        <f t="shared" si="131"/>
        <v>307.20212765957444</v>
      </c>
      <c r="S2079" t="str">
        <f>IF(P2079=technology, "technology")</f>
        <v>technology</v>
      </c>
    </row>
    <row r="2080" spans="1:19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3">
        <f t="shared" si="128"/>
        <v>42722.771493055552</v>
      </c>
      <c r="K2080" s="5">
        <v>1479493857</v>
      </c>
      <c r="L2080" s="13">
        <f t="shared" si="129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8">
        <f t="shared" si="130"/>
        <v>131.20499999999998</v>
      </c>
      <c r="R2080" s="9">
        <f t="shared" si="131"/>
        <v>546.6875</v>
      </c>
      <c r="S2080" t="str">
        <f>IF(P2080=technology, "technology")</f>
        <v>technology</v>
      </c>
    </row>
    <row r="2081" spans="1:19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3">
        <f t="shared" si="128"/>
        <v>42180.791666666672</v>
      </c>
      <c r="K2081" s="5">
        <v>1432659793</v>
      </c>
      <c r="L2081" s="13">
        <f t="shared" si="129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8">
        <f t="shared" si="130"/>
        <v>288.17</v>
      </c>
      <c r="R2081" s="9">
        <f t="shared" si="131"/>
        <v>47.474464579901152</v>
      </c>
      <c r="S2081" t="str">
        <f>IF(P2081=technology, "technology")</f>
        <v>technology</v>
      </c>
    </row>
    <row r="2082" spans="1:19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3">
        <f t="shared" si="128"/>
        <v>42319.998842592591</v>
      </c>
      <c r="K2082" s="5">
        <v>1444690700</v>
      </c>
      <c r="L2082" s="13">
        <f t="shared" si="129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8">
        <f t="shared" si="130"/>
        <v>507.8</v>
      </c>
      <c r="R2082" s="9">
        <f t="shared" si="131"/>
        <v>101.56</v>
      </c>
      <c r="S2082" t="str">
        <f>IF(P2082=technology, "technology")</f>
        <v>technology</v>
      </c>
    </row>
    <row r="2083" spans="1:19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3">
        <f t="shared" si="128"/>
        <v>41045.207638888889</v>
      </c>
      <c r="K2083" s="5">
        <v>1333597555</v>
      </c>
      <c r="L2083" s="13">
        <f t="shared" si="129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8">
        <f t="shared" si="130"/>
        <v>114.57142857142857</v>
      </c>
      <c r="R2083" s="9">
        <f t="shared" si="131"/>
        <v>72.909090909090907</v>
      </c>
      <c r="S2083" t="str">
        <f>IF(P2083=music, "music")</f>
        <v>music</v>
      </c>
    </row>
    <row r="2084" spans="1:19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3">
        <f t="shared" si="128"/>
        <v>40871.161990740737</v>
      </c>
      <c r="K2084" s="5">
        <v>1316919196</v>
      </c>
      <c r="L2084" s="13">
        <f t="shared" si="129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8">
        <f t="shared" si="130"/>
        <v>110.73333333333333</v>
      </c>
      <c r="R2084" s="9">
        <f t="shared" si="131"/>
        <v>43.710526315789473</v>
      </c>
      <c r="S2084" t="str">
        <f>IF(P2084=music, "music")</f>
        <v>music</v>
      </c>
    </row>
    <row r="2085" spans="1:19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3">
        <f t="shared" si="128"/>
        <v>41064.72216435185</v>
      </c>
      <c r="K2085" s="5">
        <v>1336238395</v>
      </c>
      <c r="L2085" s="13">
        <f t="shared" si="129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8">
        <f t="shared" si="130"/>
        <v>113.33333333333333</v>
      </c>
      <c r="R2085" s="9">
        <f t="shared" si="131"/>
        <v>34</v>
      </c>
      <c r="S2085" t="str">
        <f>IF(P2085=music, "music")</f>
        <v>music</v>
      </c>
    </row>
    <row r="2086" spans="1:19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3">
        <f t="shared" si="128"/>
        <v>41763.290972222225</v>
      </c>
      <c r="K2086" s="5">
        <v>1396468782</v>
      </c>
      <c r="L2086" s="13">
        <f t="shared" si="129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8">
        <f t="shared" si="130"/>
        <v>108.33333333333333</v>
      </c>
      <c r="R2086" s="9">
        <f t="shared" si="131"/>
        <v>70.652173913043484</v>
      </c>
      <c r="S2086" t="str">
        <f>IF(P2086=music, "music")</f>
        <v>music</v>
      </c>
    </row>
    <row r="2087" spans="1:19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3">
        <f t="shared" si="128"/>
        <v>41105.835497685184</v>
      </c>
      <c r="K2087" s="5">
        <v>1339790587</v>
      </c>
      <c r="L2087" s="13">
        <f t="shared" si="129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8">
        <f t="shared" si="130"/>
        <v>123.53333333333335</v>
      </c>
      <c r="R2087" s="9">
        <f t="shared" si="131"/>
        <v>89.301204819277103</v>
      </c>
      <c r="S2087" t="str">
        <f>IF(P2087=music, "music")</f>
        <v>music</v>
      </c>
    </row>
    <row r="2088" spans="1:19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3">
        <f t="shared" si="128"/>
        <v>40891.207638888889</v>
      </c>
      <c r="K2088" s="5">
        <v>1321200332</v>
      </c>
      <c r="L2088" s="13">
        <f t="shared" si="129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8">
        <f t="shared" si="130"/>
        <v>100.69999999999999</v>
      </c>
      <c r="R2088" s="9">
        <f t="shared" si="131"/>
        <v>115.08571428571429</v>
      </c>
      <c r="S2088" t="str">
        <f>IF(P2088=music, "music")</f>
        <v>music</v>
      </c>
    </row>
    <row r="2089" spans="1:19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3">
        <f t="shared" si="128"/>
        <v>40794.204375000001</v>
      </c>
      <c r="K2089" s="5">
        <v>1312865658</v>
      </c>
      <c r="L2089" s="13">
        <f t="shared" si="129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8">
        <f t="shared" si="130"/>
        <v>103.53333333333335</v>
      </c>
      <c r="R2089" s="9">
        <f t="shared" si="131"/>
        <v>62.12</v>
      </c>
      <c r="S2089" t="str">
        <f>IF(P2089=music, "music")</f>
        <v>music</v>
      </c>
    </row>
    <row r="2090" spans="1:19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3">
        <f t="shared" si="128"/>
        <v>40432.165972222225</v>
      </c>
      <c r="K2090" s="5">
        <v>1281028152</v>
      </c>
      <c r="L2090" s="13">
        <f t="shared" si="129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8">
        <f t="shared" si="130"/>
        <v>115.51066666666668</v>
      </c>
      <c r="R2090" s="9">
        <f t="shared" si="131"/>
        <v>46.204266666666669</v>
      </c>
      <c r="S2090" t="str">
        <f>IF(P2090=music, "music")</f>
        <v>music</v>
      </c>
    </row>
    <row r="2091" spans="1:19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3">
        <f t="shared" si="128"/>
        <v>41488.076319444444</v>
      </c>
      <c r="K2091" s="5">
        <v>1372384194</v>
      </c>
      <c r="L2091" s="13">
        <f t="shared" si="129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8">
        <f t="shared" si="130"/>
        <v>120.4004</v>
      </c>
      <c r="R2091" s="9">
        <f t="shared" si="131"/>
        <v>48.54854838709678</v>
      </c>
      <c r="S2091" t="str">
        <f>IF(P2091=music, "music")</f>
        <v>music</v>
      </c>
    </row>
    <row r="2092" spans="1:19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3">
        <f t="shared" si="128"/>
        <v>41329.381423611114</v>
      </c>
      <c r="K2092" s="5">
        <v>1359104955</v>
      </c>
      <c r="L2092" s="13">
        <f t="shared" si="129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8">
        <f t="shared" si="130"/>
        <v>115.040375</v>
      </c>
      <c r="R2092" s="9">
        <f t="shared" si="131"/>
        <v>57.520187499999999</v>
      </c>
      <c r="S2092" t="str">
        <f>IF(P2092=music, "music")</f>
        <v>music</v>
      </c>
    </row>
    <row r="2093" spans="1:19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3">
        <f t="shared" si="128"/>
        <v>40603.833333333336</v>
      </c>
      <c r="K2093" s="5">
        <v>1294818278</v>
      </c>
      <c r="L2093" s="13">
        <f t="shared" si="129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8">
        <f t="shared" si="130"/>
        <v>120.46777777777777</v>
      </c>
      <c r="R2093" s="9">
        <f t="shared" si="131"/>
        <v>88.147154471544724</v>
      </c>
      <c r="S2093" t="str">
        <f>IF(P2093=music, "music")</f>
        <v>music</v>
      </c>
    </row>
    <row r="2094" spans="1:19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3">
        <f t="shared" si="128"/>
        <v>40823.707546296297</v>
      </c>
      <c r="K2094" s="5">
        <v>1312822732</v>
      </c>
      <c r="L2094" s="13">
        <f t="shared" si="129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8">
        <f t="shared" si="130"/>
        <v>101.28333333333333</v>
      </c>
      <c r="R2094" s="9">
        <f t="shared" si="131"/>
        <v>110.49090909090908</v>
      </c>
      <c r="S2094" t="str">
        <f>IF(P2094=music, "music")</f>
        <v>music</v>
      </c>
    </row>
    <row r="2095" spans="1:19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3">
        <f t="shared" si="128"/>
        <v>41265.896203703705</v>
      </c>
      <c r="K2095" s="5">
        <v>1351024232</v>
      </c>
      <c r="L2095" s="13">
        <f t="shared" si="129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8">
        <f t="shared" si="130"/>
        <v>102.46666666666667</v>
      </c>
      <c r="R2095" s="9">
        <f t="shared" si="131"/>
        <v>66.826086956521735</v>
      </c>
      <c r="S2095" t="str">
        <f>IF(P2095=music, "music")</f>
        <v>music</v>
      </c>
    </row>
    <row r="2096" spans="1:19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3">
        <f t="shared" si="128"/>
        <v>40973.125</v>
      </c>
      <c r="K2096" s="5">
        <v>1327969730</v>
      </c>
      <c r="L2096" s="13">
        <f t="shared" si="129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8">
        <f t="shared" si="130"/>
        <v>120.54285714285714</v>
      </c>
      <c r="R2096" s="9">
        <f t="shared" si="131"/>
        <v>58.597222222222221</v>
      </c>
      <c r="S2096" t="str">
        <f>IF(P2096=music, "music")</f>
        <v>music</v>
      </c>
    </row>
    <row r="2097" spans="1:19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3">
        <f t="shared" si="128"/>
        <v>40818.733483796292</v>
      </c>
      <c r="K2097" s="5">
        <v>1312392973</v>
      </c>
      <c r="L2097" s="13">
        <f t="shared" si="129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8">
        <f t="shared" si="130"/>
        <v>100</v>
      </c>
      <c r="R2097" s="9">
        <f t="shared" si="131"/>
        <v>113.63636363636364</v>
      </c>
      <c r="S2097" t="str">
        <f>IF(P2097=music, "music")</f>
        <v>music</v>
      </c>
    </row>
    <row r="2098" spans="1:19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3">
        <f t="shared" si="128"/>
        <v>41208.165972222225</v>
      </c>
      <c r="K2098" s="5">
        <v>1349892735</v>
      </c>
      <c r="L2098" s="13">
        <f t="shared" si="129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8">
        <f t="shared" si="130"/>
        <v>101.66666666666666</v>
      </c>
      <c r="R2098" s="9">
        <f t="shared" si="131"/>
        <v>43.571428571428569</v>
      </c>
      <c r="S2098" t="str">
        <f>IF(P2098=music, "music")</f>
        <v>music</v>
      </c>
    </row>
    <row r="2099" spans="1:19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3">
        <f t="shared" si="128"/>
        <v>40878.626562500001</v>
      </c>
      <c r="K2099" s="5">
        <v>1317564135</v>
      </c>
      <c r="L2099" s="13">
        <f t="shared" si="129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8">
        <f t="shared" si="130"/>
        <v>100</v>
      </c>
      <c r="R2099" s="9">
        <f t="shared" si="131"/>
        <v>78.94736842105263</v>
      </c>
      <c r="S2099" t="str">
        <f>IF(P2099=music, "music")</f>
        <v>music</v>
      </c>
    </row>
    <row r="2100" spans="1:19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3">
        <f t="shared" si="128"/>
        <v>40976.11383101852</v>
      </c>
      <c r="K2100" s="5">
        <v>1328582635</v>
      </c>
      <c r="L2100" s="13">
        <f t="shared" si="129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8">
        <f t="shared" si="130"/>
        <v>100.33333333333334</v>
      </c>
      <c r="R2100" s="9">
        <f t="shared" si="131"/>
        <v>188.125</v>
      </c>
      <c r="S2100" t="str">
        <f>IF(P2100=music, "music")</f>
        <v>music</v>
      </c>
    </row>
    <row r="2101" spans="1:19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3">
        <f t="shared" si="128"/>
        <v>42187.152777777781</v>
      </c>
      <c r="K2101" s="5">
        <v>1434650084</v>
      </c>
      <c r="L2101" s="13">
        <f t="shared" si="129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8">
        <f t="shared" si="130"/>
        <v>132.36666666666667</v>
      </c>
      <c r="R2101" s="9">
        <f t="shared" si="131"/>
        <v>63.031746031746032</v>
      </c>
      <c r="S2101" t="str">
        <f>IF(P2101=music, "music")</f>
        <v>music</v>
      </c>
    </row>
    <row r="2102" spans="1:19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3">
        <f t="shared" si="128"/>
        <v>41090.165972222225</v>
      </c>
      <c r="K2102" s="5">
        <v>1339704141</v>
      </c>
      <c r="L2102" s="13">
        <f t="shared" si="129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8">
        <f t="shared" si="130"/>
        <v>136.66666666666666</v>
      </c>
      <c r="R2102" s="9">
        <f t="shared" si="131"/>
        <v>30.37037037037037</v>
      </c>
      <c r="S2102" t="str">
        <f>IF(P2102=music, "music")</f>
        <v>music</v>
      </c>
    </row>
    <row r="2103" spans="1:19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3">
        <f t="shared" si="128"/>
        <v>40952.149467592593</v>
      </c>
      <c r="K2103" s="5">
        <v>1323920114</v>
      </c>
      <c r="L2103" s="13">
        <f t="shared" si="129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8">
        <f t="shared" si="130"/>
        <v>113.25</v>
      </c>
      <c r="R2103" s="9">
        <f t="shared" si="131"/>
        <v>51.477272727272727</v>
      </c>
      <c r="S2103" t="str">
        <f>IF(P2103=music, "music")</f>
        <v>music</v>
      </c>
    </row>
    <row r="2104" spans="1:19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3">
        <f t="shared" si="128"/>
        <v>40668.868611111109</v>
      </c>
      <c r="K2104" s="5">
        <v>1302036648</v>
      </c>
      <c r="L2104" s="13">
        <f t="shared" si="129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8">
        <f t="shared" si="130"/>
        <v>136</v>
      </c>
      <c r="R2104" s="9">
        <f t="shared" si="131"/>
        <v>35.789473684210527</v>
      </c>
      <c r="S2104" t="str">
        <f>IF(P2104=music, "music")</f>
        <v>music</v>
      </c>
    </row>
    <row r="2105" spans="1:19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3">
        <f t="shared" si="128"/>
        <v>41222.7966087963</v>
      </c>
      <c r="K2105" s="5">
        <v>1349892427</v>
      </c>
      <c r="L2105" s="13">
        <f t="shared" si="129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8">
        <f t="shared" si="130"/>
        <v>146.12318374694613</v>
      </c>
      <c r="R2105" s="9">
        <f t="shared" si="131"/>
        <v>98.817391304347822</v>
      </c>
      <c r="S2105" t="str">
        <f>IF(P2105=music, "music")</f>
        <v>music</v>
      </c>
    </row>
    <row r="2106" spans="1:19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3">
        <f t="shared" si="128"/>
        <v>41425</v>
      </c>
      <c r="K2106" s="5">
        <v>1367286434</v>
      </c>
      <c r="L2106" s="13">
        <f t="shared" si="129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8">
        <f t="shared" si="130"/>
        <v>129.5</v>
      </c>
      <c r="R2106" s="9">
        <f t="shared" si="131"/>
        <v>28</v>
      </c>
      <c r="S2106" t="str">
        <f>IF(P2106=music, "music")</f>
        <v>music</v>
      </c>
    </row>
    <row r="2107" spans="1:19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3">
        <f t="shared" si="128"/>
        <v>41964.166666666672</v>
      </c>
      <c r="K2107" s="5">
        <v>1415472953</v>
      </c>
      <c r="L2107" s="13">
        <f t="shared" si="129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8">
        <f t="shared" si="130"/>
        <v>254</v>
      </c>
      <c r="R2107" s="9">
        <f t="shared" si="131"/>
        <v>51.313131313131315</v>
      </c>
      <c r="S2107" t="str">
        <f>IF(P2107=music, "music")</f>
        <v>music</v>
      </c>
    </row>
    <row r="2108" spans="1:19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3">
        <f t="shared" si="128"/>
        <v>41300.21497685185</v>
      </c>
      <c r="K2108" s="5">
        <v>1356584974</v>
      </c>
      <c r="L2108" s="13">
        <f t="shared" si="129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8">
        <f t="shared" si="130"/>
        <v>107.04545454545456</v>
      </c>
      <c r="R2108" s="9">
        <f t="shared" si="131"/>
        <v>53.522727272727273</v>
      </c>
      <c r="S2108" t="str">
        <f>IF(P2108=music, "music")</f>
        <v>music</v>
      </c>
    </row>
    <row r="2109" spans="1:19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3">
        <f t="shared" si="128"/>
        <v>41955.752233796295</v>
      </c>
      <c r="K2109" s="5">
        <v>1413997393</v>
      </c>
      <c r="L2109" s="13">
        <f t="shared" si="129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8">
        <f t="shared" si="130"/>
        <v>107.73299999999999</v>
      </c>
      <c r="R2109" s="9">
        <f t="shared" si="131"/>
        <v>37.149310344827583</v>
      </c>
      <c r="S2109" t="str">
        <f>IF(P2109=music, "music")</f>
        <v>music</v>
      </c>
    </row>
    <row r="2110" spans="1:19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3">
        <f t="shared" si="128"/>
        <v>41162.163194444445</v>
      </c>
      <c r="K2110" s="5">
        <v>1344917580</v>
      </c>
      <c r="L2110" s="13">
        <f t="shared" si="129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8">
        <f t="shared" si="130"/>
        <v>107.31250000000001</v>
      </c>
      <c r="R2110" s="9">
        <f t="shared" si="131"/>
        <v>89.895287958115176</v>
      </c>
      <c r="S2110" t="str">
        <f>IF(P2110=music, "music")</f>
        <v>music</v>
      </c>
    </row>
    <row r="2111" spans="1:19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3">
        <f t="shared" si="128"/>
        <v>42190.708530092597</v>
      </c>
      <c r="K2111" s="5">
        <v>1433523617</v>
      </c>
      <c r="L2111" s="13">
        <f t="shared" si="129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8">
        <f t="shared" si="130"/>
        <v>106.52500000000001</v>
      </c>
      <c r="R2111" s="9">
        <f t="shared" si="131"/>
        <v>106.52500000000001</v>
      </c>
      <c r="S2111" t="str">
        <f>IF(P2111=music, "music")</f>
        <v>music</v>
      </c>
    </row>
    <row r="2112" spans="1:19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3">
        <f t="shared" si="128"/>
        <v>41787.207638888889</v>
      </c>
      <c r="K2112" s="5">
        <v>1398873969</v>
      </c>
      <c r="L2112" s="13">
        <f t="shared" si="129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8">
        <f t="shared" si="130"/>
        <v>100.35000000000001</v>
      </c>
      <c r="R2112" s="9">
        <f t="shared" si="131"/>
        <v>52.815789473684212</v>
      </c>
      <c r="S2112" t="str">
        <f>IF(P2112=music, "music")</f>
        <v>music</v>
      </c>
    </row>
    <row r="2113" spans="1:19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3">
        <f t="shared" si="128"/>
        <v>40770.041666666664</v>
      </c>
      <c r="K2113" s="5">
        <v>1307594625</v>
      </c>
      <c r="L2113" s="13">
        <f t="shared" si="129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8">
        <f t="shared" si="130"/>
        <v>106.5</v>
      </c>
      <c r="R2113" s="9">
        <f t="shared" si="131"/>
        <v>54.615384615384613</v>
      </c>
      <c r="S2113" t="str">
        <f>IF(P2113=music, "music")</f>
        <v>music</v>
      </c>
    </row>
    <row r="2114" spans="1:19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3">
        <f t="shared" si="128"/>
        <v>41379.928159722222</v>
      </c>
      <c r="K2114" s="5">
        <v>1364854593</v>
      </c>
      <c r="L2114" s="13">
        <f t="shared" si="129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8">
        <f t="shared" si="130"/>
        <v>100</v>
      </c>
      <c r="R2114" s="9">
        <f t="shared" si="131"/>
        <v>27.272727272727273</v>
      </c>
      <c r="S2114" t="str">
        <f>IF(P2114=music, "music")</f>
        <v>music</v>
      </c>
    </row>
    <row r="2115" spans="1:19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3">
        <f t="shared" ref="J2115:J2178" si="132">(((I2115/60)/60)/24)+DATE(1970,1,1)</f>
        <v>41905.86546296296</v>
      </c>
      <c r="K2115" s="5">
        <v>1408481176</v>
      </c>
      <c r="L2115" s="13">
        <f t="shared" ref="L2115:L2178" si="133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8">
        <f t="shared" ref="Q2115:Q2178" si="134">E2115/D2115*100</f>
        <v>104.85714285714285</v>
      </c>
      <c r="R2115" s="9">
        <f t="shared" ref="R2115:R2178" si="135">E2115/N2115</f>
        <v>68.598130841121488</v>
      </c>
      <c r="S2115" t="str">
        <f>IF(P2115=music, "music")</f>
        <v>music</v>
      </c>
    </row>
    <row r="2116" spans="1:19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3">
        <f t="shared" si="132"/>
        <v>40521.207638888889</v>
      </c>
      <c r="K2116" s="5">
        <v>1286480070</v>
      </c>
      <c r="L2116" s="13">
        <f t="shared" si="133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8">
        <f t="shared" si="134"/>
        <v>104.69999999999999</v>
      </c>
      <c r="R2116" s="9">
        <f t="shared" si="135"/>
        <v>35.612244897959187</v>
      </c>
      <c r="S2116" t="str">
        <f>IF(P2116=music, "music")</f>
        <v>music</v>
      </c>
    </row>
    <row r="2117" spans="1:19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3">
        <f t="shared" si="132"/>
        <v>40594.081030092595</v>
      </c>
      <c r="K2117" s="5">
        <v>1295575001</v>
      </c>
      <c r="L2117" s="13">
        <f t="shared" si="133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8">
        <f t="shared" si="134"/>
        <v>225.66666666666669</v>
      </c>
      <c r="R2117" s="9">
        <f t="shared" si="135"/>
        <v>94.027777777777771</v>
      </c>
      <c r="S2117" t="str">
        <f>IF(P2117=music, "music")</f>
        <v>music</v>
      </c>
    </row>
    <row r="2118" spans="1:19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3">
        <f t="shared" si="132"/>
        <v>41184.777812500004</v>
      </c>
      <c r="K2118" s="5">
        <v>1345056003</v>
      </c>
      <c r="L2118" s="13">
        <f t="shared" si="133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8">
        <f t="shared" si="134"/>
        <v>100.90416666666667</v>
      </c>
      <c r="R2118" s="9">
        <f t="shared" si="135"/>
        <v>526.45652173913038</v>
      </c>
      <c r="S2118" t="str">
        <f>IF(P2118=music, "music")</f>
        <v>music</v>
      </c>
    </row>
    <row r="2119" spans="1:19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3">
        <f t="shared" si="132"/>
        <v>42304.207638888889</v>
      </c>
      <c r="K2119" s="5">
        <v>1444699549</v>
      </c>
      <c r="L2119" s="13">
        <f t="shared" si="133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8">
        <f t="shared" si="134"/>
        <v>147.75</v>
      </c>
      <c r="R2119" s="9">
        <f t="shared" si="135"/>
        <v>50.657142857142858</v>
      </c>
      <c r="S2119" t="str">
        <f>IF(P2119=music, "music")</f>
        <v>music</v>
      </c>
    </row>
    <row r="2120" spans="1:19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3">
        <f t="shared" si="132"/>
        <v>40748.839537037034</v>
      </c>
      <c r="K2120" s="5">
        <v>1308946136</v>
      </c>
      <c r="L2120" s="13">
        <f t="shared" si="133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8">
        <f t="shared" si="134"/>
        <v>134.61099999999999</v>
      </c>
      <c r="R2120" s="9">
        <f t="shared" si="135"/>
        <v>79.182941176470578</v>
      </c>
      <c r="S2120" t="str">
        <f>IF(P2120=music, "music")</f>
        <v>music</v>
      </c>
    </row>
    <row r="2121" spans="1:19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3">
        <f t="shared" si="132"/>
        <v>41137.130150462966</v>
      </c>
      <c r="K2121" s="5">
        <v>1342494445</v>
      </c>
      <c r="L2121" s="13">
        <f t="shared" si="133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8">
        <f t="shared" si="134"/>
        <v>100.75</v>
      </c>
      <c r="R2121" s="9">
        <f t="shared" si="135"/>
        <v>91.590909090909093</v>
      </c>
      <c r="S2121" t="str">
        <f>IF(P2121=music, "music")</f>
        <v>music</v>
      </c>
    </row>
    <row r="2122" spans="1:19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3">
        <f t="shared" si="132"/>
        <v>41640.964537037034</v>
      </c>
      <c r="K2122" s="5">
        <v>1384384136</v>
      </c>
      <c r="L2122" s="13">
        <f t="shared" si="133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8">
        <f t="shared" si="134"/>
        <v>100.880375</v>
      </c>
      <c r="R2122" s="9">
        <f t="shared" si="135"/>
        <v>116.96275362318841</v>
      </c>
      <c r="S2122" t="str">
        <f>IF(P2122=music, "music")</f>
        <v>music</v>
      </c>
    </row>
    <row r="2123" spans="1:19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3">
        <f t="shared" si="132"/>
        <v>42746.7424537037</v>
      </c>
      <c r="K2123" s="5">
        <v>1481564948</v>
      </c>
      <c r="L2123" s="13">
        <f t="shared" si="133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8">
        <f t="shared" si="134"/>
        <v>0.56800000000000006</v>
      </c>
      <c r="R2123" s="9">
        <f t="shared" si="135"/>
        <v>28.4</v>
      </c>
      <c r="S2123" t="str">
        <f>IF(P2123=Games, "Games")</f>
        <v>Games</v>
      </c>
    </row>
    <row r="2124" spans="1:19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3">
        <f t="shared" si="132"/>
        <v>42742.300567129627</v>
      </c>
      <c r="K2124" s="5">
        <v>1481181169</v>
      </c>
      <c r="L2124" s="13">
        <f t="shared" si="133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8">
        <f t="shared" si="134"/>
        <v>0.38750000000000001</v>
      </c>
      <c r="R2124" s="9">
        <f t="shared" si="135"/>
        <v>103.33333333333333</v>
      </c>
      <c r="S2124" t="str">
        <f>IF(P2124=Games, "Games")</f>
        <v>Games</v>
      </c>
    </row>
    <row r="2125" spans="1:19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3">
        <f t="shared" si="132"/>
        <v>40252.290972222225</v>
      </c>
      <c r="K2125" s="5">
        <v>1263982307</v>
      </c>
      <c r="L2125" s="13">
        <f t="shared" si="133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8">
        <f t="shared" si="134"/>
        <v>10</v>
      </c>
      <c r="R2125" s="9">
        <f t="shared" si="135"/>
        <v>10</v>
      </c>
      <c r="S2125" t="str">
        <f>IF(P2125=Games, "Games")</f>
        <v>Games</v>
      </c>
    </row>
    <row r="2126" spans="1:19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3">
        <f t="shared" si="132"/>
        <v>40512.208333333336</v>
      </c>
      <c r="K2126" s="5">
        <v>1286930435</v>
      </c>
      <c r="L2126" s="13">
        <f t="shared" si="133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8">
        <f t="shared" si="134"/>
        <v>10.454545454545453</v>
      </c>
      <c r="R2126" s="9">
        <f t="shared" si="135"/>
        <v>23</v>
      </c>
      <c r="S2126" t="str">
        <f>IF(P2126=Games, "Games")</f>
        <v>Games</v>
      </c>
    </row>
    <row r="2127" spans="1:19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3">
        <f t="shared" si="132"/>
        <v>42221.023530092592</v>
      </c>
      <c r="K2127" s="5">
        <v>1436142833</v>
      </c>
      <c r="L2127" s="13">
        <f t="shared" si="133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8">
        <f t="shared" si="134"/>
        <v>1.4200000000000002</v>
      </c>
      <c r="R2127" s="9">
        <f t="shared" si="135"/>
        <v>31.555555555555557</v>
      </c>
      <c r="S2127" t="str">
        <f>IF(P2127=Games, "Games")</f>
        <v>Games</v>
      </c>
    </row>
    <row r="2128" spans="1:19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3">
        <f t="shared" si="132"/>
        <v>41981.973229166666</v>
      </c>
      <c r="K2128" s="5">
        <v>1415488887</v>
      </c>
      <c r="L2128" s="13">
        <f t="shared" si="133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8">
        <f t="shared" si="134"/>
        <v>0.05</v>
      </c>
      <c r="R2128" s="9">
        <f t="shared" si="135"/>
        <v>5</v>
      </c>
      <c r="S2128" t="str">
        <f>IF(P2128=Games, "Games")</f>
        <v>Games</v>
      </c>
    </row>
    <row r="2129" spans="1:19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3">
        <f t="shared" si="132"/>
        <v>42075.463692129633</v>
      </c>
      <c r="K2129" s="5">
        <v>1423570063</v>
      </c>
      <c r="L2129" s="13">
        <f t="shared" si="133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8">
        <f t="shared" si="134"/>
        <v>28.842857142857142</v>
      </c>
      <c r="R2129" s="9">
        <f t="shared" si="135"/>
        <v>34.220338983050844</v>
      </c>
      <c r="S2129" t="str">
        <f>IF(P2129=Games, "Games")</f>
        <v>Games</v>
      </c>
    </row>
    <row r="2130" spans="1:19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3">
        <f t="shared" si="132"/>
        <v>41903.772789351853</v>
      </c>
      <c r="K2130" s="5">
        <v>1406140369</v>
      </c>
      <c r="L2130" s="13">
        <f t="shared" si="133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8">
        <f t="shared" si="134"/>
        <v>0.16666666666666669</v>
      </c>
      <c r="R2130" s="9">
        <f t="shared" si="135"/>
        <v>25</v>
      </c>
      <c r="S2130" t="str">
        <f>IF(P2130=Games, "Games")</f>
        <v>Games</v>
      </c>
    </row>
    <row r="2131" spans="1:19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3">
        <f t="shared" si="132"/>
        <v>42439.024305555555</v>
      </c>
      <c r="K2131" s="5">
        <v>1454978100</v>
      </c>
      <c r="L2131" s="13">
        <f t="shared" si="133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8">
        <f t="shared" si="134"/>
        <v>11.799999999999999</v>
      </c>
      <c r="R2131" s="9">
        <f t="shared" si="135"/>
        <v>19.666666666666668</v>
      </c>
      <c r="S2131" t="str">
        <f>IF(P2131=Games, "Games")</f>
        <v>Games</v>
      </c>
    </row>
    <row r="2132" spans="1:19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3">
        <f t="shared" si="132"/>
        <v>41867.086377314816</v>
      </c>
      <c r="K2132" s="5">
        <v>1405130663</v>
      </c>
      <c r="L2132" s="13">
        <f t="shared" si="133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8">
        <f t="shared" si="134"/>
        <v>0.20238095238095236</v>
      </c>
      <c r="R2132" s="9">
        <f t="shared" si="135"/>
        <v>21.25</v>
      </c>
      <c r="S2132" t="str">
        <f>IF(P2132=Games, "Games")</f>
        <v>Games</v>
      </c>
    </row>
    <row r="2133" spans="1:19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3">
        <f t="shared" si="132"/>
        <v>42197.207071759258</v>
      </c>
      <c r="K2133" s="5">
        <v>1434085091</v>
      </c>
      <c r="L2133" s="13">
        <f t="shared" si="133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8">
        <f t="shared" si="134"/>
        <v>5</v>
      </c>
      <c r="R2133" s="9">
        <f t="shared" si="135"/>
        <v>8.3333333333333339</v>
      </c>
      <c r="S2133" t="str">
        <f>IF(P2133=Games, "Games")</f>
        <v>Games</v>
      </c>
    </row>
    <row r="2134" spans="1:19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3">
        <f t="shared" si="132"/>
        <v>41673.487175925926</v>
      </c>
      <c r="K2134" s="5">
        <v>1388835692</v>
      </c>
      <c r="L2134" s="13">
        <f t="shared" si="133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8">
        <f t="shared" si="134"/>
        <v>2.1129899999999995</v>
      </c>
      <c r="R2134" s="9">
        <f t="shared" si="135"/>
        <v>21.34333333333333</v>
      </c>
      <c r="S2134" t="str">
        <f>IF(P2134=Games, "Games")</f>
        <v>Games</v>
      </c>
    </row>
    <row r="2135" spans="1:19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3">
        <f t="shared" si="132"/>
        <v>40657.290972222225</v>
      </c>
      <c r="K2135" s="5">
        <v>1300328399</v>
      </c>
      <c r="L2135" s="13">
        <f t="shared" si="133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8">
        <f t="shared" si="134"/>
        <v>1.6</v>
      </c>
      <c r="R2135" s="9">
        <f t="shared" si="135"/>
        <v>5.333333333333333</v>
      </c>
      <c r="S2135" t="str">
        <f>IF(P2135=Games, "Games")</f>
        <v>Games</v>
      </c>
    </row>
    <row r="2136" spans="1:19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3">
        <f t="shared" si="132"/>
        <v>41391.886469907404</v>
      </c>
      <c r="K2136" s="5">
        <v>1364505391</v>
      </c>
      <c r="L2136" s="13">
        <f t="shared" si="133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8">
        <f t="shared" si="134"/>
        <v>1.7333333333333332</v>
      </c>
      <c r="R2136" s="9">
        <f t="shared" si="135"/>
        <v>34.666666666666664</v>
      </c>
      <c r="S2136" t="str">
        <f>IF(P2136=Games, "Games")</f>
        <v>Games</v>
      </c>
    </row>
    <row r="2137" spans="1:19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3">
        <f t="shared" si="132"/>
        <v>41186.963344907403</v>
      </c>
      <c r="K2137" s="5">
        <v>1346800033</v>
      </c>
      <c r="L2137" s="13">
        <f t="shared" si="133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8">
        <f t="shared" si="134"/>
        <v>9.56</v>
      </c>
      <c r="R2137" s="9">
        <f t="shared" si="135"/>
        <v>21.727272727272727</v>
      </c>
      <c r="S2137" t="str">
        <f>IF(P2137=Games, "Games")</f>
        <v>Games</v>
      </c>
    </row>
    <row r="2138" spans="1:19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3">
        <f t="shared" si="132"/>
        <v>41566.509097222224</v>
      </c>
      <c r="K2138" s="5">
        <v>1379592786</v>
      </c>
      <c r="L2138" s="13">
        <f t="shared" si="133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8">
        <f t="shared" si="134"/>
        <v>5.9612499999999999E-2</v>
      </c>
      <c r="R2138" s="9">
        <f t="shared" si="135"/>
        <v>11.922499999999999</v>
      </c>
      <c r="S2138" t="str">
        <f>IF(P2138=Games, "Games")</f>
        <v>Games</v>
      </c>
    </row>
    <row r="2139" spans="1:19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3">
        <f t="shared" si="132"/>
        <v>41978.771168981482</v>
      </c>
      <c r="K2139" s="5">
        <v>1415212229</v>
      </c>
      <c r="L2139" s="13">
        <f t="shared" si="133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8">
        <f t="shared" si="134"/>
        <v>28.405999999999999</v>
      </c>
      <c r="R2139" s="9">
        <f t="shared" si="135"/>
        <v>26.59737827715356</v>
      </c>
      <c r="S2139" t="str">
        <f>IF(P2139=Games, "Games")</f>
        <v>Games</v>
      </c>
    </row>
    <row r="2140" spans="1:19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3">
        <f t="shared" si="132"/>
        <v>41587.054849537039</v>
      </c>
      <c r="K2140" s="5">
        <v>1381364339</v>
      </c>
      <c r="L2140" s="13">
        <f t="shared" si="133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8">
        <f t="shared" si="134"/>
        <v>12.8</v>
      </c>
      <c r="R2140" s="9">
        <f t="shared" si="135"/>
        <v>10.666666666666666</v>
      </c>
      <c r="S2140" t="str">
        <f>IF(P2140=Games, "Games")</f>
        <v>Games</v>
      </c>
    </row>
    <row r="2141" spans="1:19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3">
        <f t="shared" si="132"/>
        <v>42677.750092592592</v>
      </c>
      <c r="K2141" s="5">
        <v>1475604008</v>
      </c>
      <c r="L2141" s="13">
        <f t="shared" si="133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8">
        <f t="shared" si="134"/>
        <v>5.42</v>
      </c>
      <c r="R2141" s="9">
        <f t="shared" si="135"/>
        <v>29.035714285714285</v>
      </c>
      <c r="S2141" t="str">
        <f>IF(P2141=Games, "Games")</f>
        <v>Games</v>
      </c>
    </row>
    <row r="2142" spans="1:19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3">
        <f t="shared" si="132"/>
        <v>41285.833611111113</v>
      </c>
      <c r="K2142" s="5">
        <v>1355342424</v>
      </c>
      <c r="L2142" s="13">
        <f t="shared" si="133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8">
        <f t="shared" si="134"/>
        <v>0.11199999999999999</v>
      </c>
      <c r="R2142" s="9">
        <f t="shared" si="135"/>
        <v>50.909090909090907</v>
      </c>
      <c r="S2142" t="str">
        <f>IF(P2142=Games, "Games")</f>
        <v>Games</v>
      </c>
    </row>
    <row r="2143" spans="1:19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3">
        <f t="shared" si="132"/>
        <v>41957.277303240742</v>
      </c>
      <c r="K2143" s="5">
        <v>1413351559</v>
      </c>
      <c r="L2143" s="13">
        <f t="shared" si="133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8">
        <f t="shared" si="134"/>
        <v>0</v>
      </c>
      <c r="R2143" s="9" t="e">
        <f t="shared" si="135"/>
        <v>#DIV/0!</v>
      </c>
      <c r="S2143" t="str">
        <f>IF(P2143=Games, "Games")</f>
        <v>Games</v>
      </c>
    </row>
    <row r="2144" spans="1:19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3">
        <f t="shared" si="132"/>
        <v>42368.701504629629</v>
      </c>
      <c r="K2144" s="5">
        <v>1449075010</v>
      </c>
      <c r="L2144" s="13">
        <f t="shared" si="133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8">
        <f t="shared" si="134"/>
        <v>5.7238095238095239</v>
      </c>
      <c r="R2144" s="9">
        <f t="shared" si="135"/>
        <v>50.083333333333336</v>
      </c>
      <c r="S2144" t="str">
        <f>IF(P2144=Games, "Games")</f>
        <v>Games</v>
      </c>
    </row>
    <row r="2145" spans="1:19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3">
        <f t="shared" si="132"/>
        <v>40380.791666666664</v>
      </c>
      <c r="K2145" s="5">
        <v>1275599812</v>
      </c>
      <c r="L2145" s="13">
        <f t="shared" si="133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8">
        <f t="shared" si="134"/>
        <v>11.25</v>
      </c>
      <c r="R2145" s="9">
        <f t="shared" si="135"/>
        <v>45</v>
      </c>
      <c r="S2145" t="str">
        <f>IF(P2145=Games, "Games")</f>
        <v>Games</v>
      </c>
    </row>
    <row r="2146" spans="1:19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3">
        <f t="shared" si="132"/>
        <v>41531.546759259261</v>
      </c>
      <c r="K2146" s="5">
        <v>1376399240</v>
      </c>
      <c r="L2146" s="13">
        <f t="shared" si="133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8">
        <f t="shared" si="134"/>
        <v>1.7098591549295776</v>
      </c>
      <c r="R2146" s="9">
        <f t="shared" si="135"/>
        <v>25.291666666666668</v>
      </c>
      <c r="S2146" t="str">
        <f>IF(P2146=Games, "Games")</f>
        <v>Games</v>
      </c>
    </row>
    <row r="2147" spans="1:19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3">
        <f t="shared" si="132"/>
        <v>41605.279097222221</v>
      </c>
      <c r="K2147" s="5">
        <v>1382938914</v>
      </c>
      <c r="L2147" s="13">
        <f t="shared" si="133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8">
        <f t="shared" si="134"/>
        <v>30.433333333333334</v>
      </c>
      <c r="R2147" s="9">
        <f t="shared" si="135"/>
        <v>51.292134831460672</v>
      </c>
      <c r="S2147" t="str">
        <f>IF(P2147=Games, "Games")</f>
        <v>Games</v>
      </c>
    </row>
    <row r="2148" spans="1:19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3">
        <f t="shared" si="132"/>
        <v>42411.679513888885</v>
      </c>
      <c r="K2148" s="5">
        <v>1453997910</v>
      </c>
      <c r="L2148" s="13">
        <f t="shared" si="133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8">
        <f t="shared" si="134"/>
        <v>0.02</v>
      </c>
      <c r="R2148" s="9">
        <f t="shared" si="135"/>
        <v>1</v>
      </c>
      <c r="S2148" t="str">
        <f>IF(P2148=Games, "Games")</f>
        <v>Games</v>
      </c>
    </row>
    <row r="2149" spans="1:19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3">
        <f t="shared" si="132"/>
        <v>41959.337361111116</v>
      </c>
      <c r="K2149" s="5">
        <v>1413356748</v>
      </c>
      <c r="L2149" s="13">
        <f t="shared" si="133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8">
        <f t="shared" si="134"/>
        <v>0.69641025641025645</v>
      </c>
      <c r="R2149" s="9">
        <f t="shared" si="135"/>
        <v>49.381818181818183</v>
      </c>
      <c r="S2149" t="str">
        <f>IF(P2149=Games, "Games")</f>
        <v>Games</v>
      </c>
    </row>
    <row r="2150" spans="1:19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3">
        <f t="shared" si="132"/>
        <v>42096.691921296297</v>
      </c>
      <c r="K2150" s="5">
        <v>1425404182</v>
      </c>
      <c r="L2150" s="13">
        <f t="shared" si="133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8">
        <f t="shared" si="134"/>
        <v>2</v>
      </c>
      <c r="R2150" s="9">
        <f t="shared" si="135"/>
        <v>1</v>
      </c>
      <c r="S2150" t="str">
        <f>IF(P2150=Games, "Games")</f>
        <v>Games</v>
      </c>
    </row>
    <row r="2151" spans="1:19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3">
        <f t="shared" si="132"/>
        <v>40390</v>
      </c>
      <c r="K2151" s="5">
        <v>1277512556</v>
      </c>
      <c r="L2151" s="13">
        <f t="shared" si="133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8">
        <f t="shared" si="134"/>
        <v>0</v>
      </c>
      <c r="R2151" s="9" t="e">
        <f t="shared" si="135"/>
        <v>#DIV/0!</v>
      </c>
      <c r="S2151" t="str">
        <f>IF(P2151=Games, "Games")</f>
        <v>Games</v>
      </c>
    </row>
    <row r="2152" spans="1:19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3">
        <f t="shared" si="132"/>
        <v>42564.284710648149</v>
      </c>
      <c r="K2152" s="5">
        <v>1465800599</v>
      </c>
      <c r="L2152" s="13">
        <f t="shared" si="133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8">
        <f t="shared" si="134"/>
        <v>0.80999999999999994</v>
      </c>
      <c r="R2152" s="9">
        <f t="shared" si="135"/>
        <v>101.25</v>
      </c>
      <c r="S2152" t="str">
        <f>IF(P2152=Games, "Games")</f>
        <v>Games</v>
      </c>
    </row>
    <row r="2153" spans="1:19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3">
        <f t="shared" si="132"/>
        <v>42550.847384259265</v>
      </c>
      <c r="K2153" s="5">
        <v>1464639614</v>
      </c>
      <c r="L2153" s="13">
        <f t="shared" si="133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8">
        <f t="shared" si="134"/>
        <v>0.26222222222222225</v>
      </c>
      <c r="R2153" s="9">
        <f t="shared" si="135"/>
        <v>19.666666666666668</v>
      </c>
      <c r="S2153" t="str">
        <f>IF(P2153=Games, "Games")</f>
        <v>Games</v>
      </c>
    </row>
    <row r="2154" spans="1:19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3">
        <f t="shared" si="132"/>
        <v>41713.790613425925</v>
      </c>
      <c r="K2154" s="5">
        <v>1392321509</v>
      </c>
      <c r="L2154" s="13">
        <f t="shared" si="133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8">
        <f t="shared" si="134"/>
        <v>0.16666666666666669</v>
      </c>
      <c r="R2154" s="9">
        <f t="shared" si="135"/>
        <v>12.5</v>
      </c>
      <c r="S2154" t="str">
        <f>IF(P2154=Games, "Games")</f>
        <v>Games</v>
      </c>
    </row>
    <row r="2155" spans="1:19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3">
        <f t="shared" si="132"/>
        <v>42014.332638888889</v>
      </c>
      <c r="K2155" s="5">
        <v>1417470718</v>
      </c>
      <c r="L2155" s="13">
        <f t="shared" si="133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8">
        <f t="shared" si="134"/>
        <v>9.124454880912446E-3</v>
      </c>
      <c r="R2155" s="9">
        <f t="shared" si="135"/>
        <v>8.5</v>
      </c>
      <c r="S2155" t="str">
        <f>IF(P2155=Games, "Games")</f>
        <v>Games</v>
      </c>
    </row>
    <row r="2156" spans="1:19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3">
        <f t="shared" si="132"/>
        <v>41667.632256944446</v>
      </c>
      <c r="K2156" s="5">
        <v>1389193827</v>
      </c>
      <c r="L2156" s="13">
        <f t="shared" si="133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8">
        <f t="shared" si="134"/>
        <v>0.8</v>
      </c>
      <c r="R2156" s="9">
        <f t="shared" si="135"/>
        <v>1</v>
      </c>
      <c r="S2156" t="str">
        <f>IF(P2156=Games, "Games")</f>
        <v>Games</v>
      </c>
    </row>
    <row r="2157" spans="1:19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3">
        <f t="shared" si="132"/>
        <v>42460.70584490741</v>
      </c>
      <c r="K2157" s="5">
        <v>1456854985</v>
      </c>
      <c r="L2157" s="13">
        <f t="shared" si="133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8">
        <f t="shared" si="134"/>
        <v>2.2999999999999998</v>
      </c>
      <c r="R2157" s="9">
        <f t="shared" si="135"/>
        <v>23</v>
      </c>
      <c r="S2157" t="str">
        <f>IF(P2157=Games, "Games")</f>
        <v>Games</v>
      </c>
    </row>
    <row r="2158" spans="1:19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3">
        <f t="shared" si="132"/>
        <v>41533.85423611111</v>
      </c>
      <c r="K2158" s="5">
        <v>1375475406</v>
      </c>
      <c r="L2158" s="13">
        <f t="shared" si="133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8">
        <f t="shared" si="134"/>
        <v>2.6660714285714282</v>
      </c>
      <c r="R2158" s="9">
        <f t="shared" si="135"/>
        <v>17.987951807228917</v>
      </c>
      <c r="S2158" t="str">
        <f>IF(P2158=Games, "Games")</f>
        <v>Games</v>
      </c>
    </row>
    <row r="2159" spans="1:19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3">
        <f t="shared" si="132"/>
        <v>42727.332638888889</v>
      </c>
      <c r="K2159" s="5">
        <v>1479684783</v>
      </c>
      <c r="L2159" s="13">
        <f t="shared" si="133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8">
        <f t="shared" si="134"/>
        <v>28.192</v>
      </c>
      <c r="R2159" s="9">
        <f t="shared" si="135"/>
        <v>370.94736842105266</v>
      </c>
      <c r="S2159" t="str">
        <f>IF(P2159=Games, "Games")</f>
        <v>Games</v>
      </c>
    </row>
    <row r="2160" spans="1:19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3">
        <f t="shared" si="132"/>
        <v>41309.853865740741</v>
      </c>
      <c r="K2160" s="5">
        <v>1356121774</v>
      </c>
      <c r="L2160" s="13">
        <f t="shared" si="133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8">
        <f t="shared" si="134"/>
        <v>6.5900366666666672</v>
      </c>
      <c r="R2160" s="9">
        <f t="shared" si="135"/>
        <v>63.569485530546629</v>
      </c>
      <c r="S2160" t="str">
        <f>IF(P2160=Games, "Games")</f>
        <v>Games</v>
      </c>
    </row>
    <row r="2161" spans="1:19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3">
        <f t="shared" si="132"/>
        <v>40740.731180555551</v>
      </c>
      <c r="K2161" s="5">
        <v>1308245574</v>
      </c>
      <c r="L2161" s="13">
        <f t="shared" si="133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8">
        <f t="shared" si="134"/>
        <v>0.72222222222222221</v>
      </c>
      <c r="R2161" s="9">
        <f t="shared" si="135"/>
        <v>13</v>
      </c>
      <c r="S2161" t="str">
        <f>IF(P2161=Games, "Games")</f>
        <v>Games</v>
      </c>
    </row>
    <row r="2162" spans="1:19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3">
        <f t="shared" si="132"/>
        <v>41048.711863425924</v>
      </c>
      <c r="K2162" s="5">
        <v>1334855105</v>
      </c>
      <c r="L2162" s="13">
        <f t="shared" si="133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8">
        <f t="shared" si="134"/>
        <v>0.85000000000000009</v>
      </c>
      <c r="R2162" s="9">
        <f t="shared" si="135"/>
        <v>5.3125</v>
      </c>
      <c r="S2162" t="str">
        <f>IF(P2162=Games, "Games")</f>
        <v>Games</v>
      </c>
    </row>
    <row r="2163" spans="1:19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3">
        <f t="shared" si="132"/>
        <v>42270.852534722217</v>
      </c>
      <c r="K2163" s="5">
        <v>1440448059</v>
      </c>
      <c r="L2163" s="13">
        <f t="shared" si="133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8">
        <f t="shared" si="134"/>
        <v>115.75</v>
      </c>
      <c r="R2163" s="9">
        <f t="shared" si="135"/>
        <v>35.615384615384613</v>
      </c>
      <c r="S2163" t="str">
        <f>IF(P2163=music, "music")</f>
        <v>music</v>
      </c>
    </row>
    <row r="2164" spans="1:19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3">
        <f t="shared" si="132"/>
        <v>41844.766099537039</v>
      </c>
      <c r="K2164" s="5">
        <v>1403547791</v>
      </c>
      <c r="L2164" s="13">
        <f t="shared" si="133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8">
        <f t="shared" si="134"/>
        <v>112.26666666666667</v>
      </c>
      <c r="R2164" s="9">
        <f t="shared" si="135"/>
        <v>87.103448275862064</v>
      </c>
      <c r="S2164" t="str">
        <f>IF(P2164=music, "music")</f>
        <v>music</v>
      </c>
    </row>
    <row r="2165" spans="1:19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3">
        <f t="shared" si="132"/>
        <v>42163.159722222219</v>
      </c>
      <c r="K2165" s="5">
        <v>1429306520</v>
      </c>
      <c r="L2165" s="13">
        <f t="shared" si="133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8">
        <f t="shared" si="134"/>
        <v>132.20000000000002</v>
      </c>
      <c r="R2165" s="9">
        <f t="shared" si="135"/>
        <v>75.11363636363636</v>
      </c>
      <c r="S2165" t="str">
        <f>IF(P2165=music, "music")</f>
        <v>music</v>
      </c>
    </row>
    <row r="2166" spans="1:19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3">
        <f t="shared" si="132"/>
        <v>42546.165972222225</v>
      </c>
      <c r="K2166" s="5">
        <v>1464196414</v>
      </c>
      <c r="L2166" s="13">
        <f t="shared" si="133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8">
        <f t="shared" si="134"/>
        <v>102.63636363636364</v>
      </c>
      <c r="R2166" s="9">
        <f t="shared" si="135"/>
        <v>68.01204819277109</v>
      </c>
      <c r="S2166" t="str">
        <f>IF(P2166=music, "music")</f>
        <v>music</v>
      </c>
    </row>
    <row r="2167" spans="1:19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3">
        <f t="shared" si="132"/>
        <v>42468.625405092593</v>
      </c>
      <c r="K2167" s="5">
        <v>1457539235</v>
      </c>
      <c r="L2167" s="13">
        <f t="shared" si="133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8">
        <f t="shared" si="134"/>
        <v>138.64000000000001</v>
      </c>
      <c r="R2167" s="9">
        <f t="shared" si="135"/>
        <v>29.623931623931625</v>
      </c>
      <c r="S2167" t="str">
        <f>IF(P2167=music, "music")</f>
        <v>music</v>
      </c>
    </row>
    <row r="2168" spans="1:19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3">
        <f t="shared" si="132"/>
        <v>41978.879837962959</v>
      </c>
      <c r="K2168" s="5">
        <v>1413922018</v>
      </c>
      <c r="L2168" s="13">
        <f t="shared" si="133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8">
        <f t="shared" si="134"/>
        <v>146.6</v>
      </c>
      <c r="R2168" s="9">
        <f t="shared" si="135"/>
        <v>91.625</v>
      </c>
      <c r="S2168" t="str">
        <f>IF(P2168=music, "music")</f>
        <v>music</v>
      </c>
    </row>
    <row r="2169" spans="1:19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3">
        <f t="shared" si="132"/>
        <v>41167.066400462965</v>
      </c>
      <c r="K2169" s="5">
        <v>1346463337</v>
      </c>
      <c r="L2169" s="13">
        <f t="shared" si="133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8">
        <f t="shared" si="134"/>
        <v>120</v>
      </c>
      <c r="R2169" s="9">
        <f t="shared" si="135"/>
        <v>22.5</v>
      </c>
      <c r="S2169" t="str">
        <f>IF(P2169=music, "music")</f>
        <v>music</v>
      </c>
    </row>
    <row r="2170" spans="1:19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3">
        <f t="shared" si="132"/>
        <v>42776.208333333328</v>
      </c>
      <c r="K2170" s="5">
        <v>1484058261</v>
      </c>
      <c r="L2170" s="13">
        <f t="shared" si="133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8">
        <f t="shared" si="134"/>
        <v>121.5816111111111</v>
      </c>
      <c r="R2170" s="9">
        <f t="shared" si="135"/>
        <v>64.366735294117646</v>
      </c>
      <c r="S2170" t="str">
        <f>IF(P2170=music, "music")</f>
        <v>music</v>
      </c>
    </row>
    <row r="2171" spans="1:19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3">
        <f t="shared" si="132"/>
        <v>42796.700821759259</v>
      </c>
      <c r="K2171" s="5">
        <v>1488214151</v>
      </c>
      <c r="L2171" s="13">
        <f t="shared" si="133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8">
        <f t="shared" si="134"/>
        <v>100</v>
      </c>
      <c r="R2171" s="9">
        <f t="shared" si="135"/>
        <v>21.857142857142858</v>
      </c>
      <c r="S2171" t="str">
        <f>IF(P2171=music, "music")</f>
        <v>music</v>
      </c>
    </row>
    <row r="2172" spans="1:19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3">
        <f t="shared" si="132"/>
        <v>42238.750254629631</v>
      </c>
      <c r="K2172" s="5">
        <v>1436810422</v>
      </c>
      <c r="L2172" s="13">
        <f t="shared" si="133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8">
        <f t="shared" si="134"/>
        <v>180.85714285714286</v>
      </c>
      <c r="R2172" s="9">
        <f t="shared" si="135"/>
        <v>33.315789473684212</v>
      </c>
      <c r="S2172" t="str">
        <f>IF(P2172=music, "music")</f>
        <v>music</v>
      </c>
    </row>
    <row r="2173" spans="1:19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3">
        <f t="shared" si="132"/>
        <v>42177.208333333328</v>
      </c>
      <c r="K2173" s="5">
        <v>1431903495</v>
      </c>
      <c r="L2173" s="13">
        <f t="shared" si="133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8">
        <f t="shared" si="134"/>
        <v>106.075</v>
      </c>
      <c r="R2173" s="9">
        <f t="shared" si="135"/>
        <v>90.276595744680847</v>
      </c>
      <c r="S2173" t="str">
        <f>IF(P2173=music, "music")</f>
        <v>music</v>
      </c>
    </row>
    <row r="2174" spans="1:19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3">
        <f t="shared" si="132"/>
        <v>42112.580092592587</v>
      </c>
      <c r="K2174" s="5">
        <v>1426773320</v>
      </c>
      <c r="L2174" s="13">
        <f t="shared" si="133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8">
        <f t="shared" si="134"/>
        <v>100</v>
      </c>
      <c r="R2174" s="9">
        <f t="shared" si="135"/>
        <v>76.92307692307692</v>
      </c>
      <c r="S2174" t="str">
        <f>IF(P2174=music, "music")</f>
        <v>music</v>
      </c>
    </row>
    <row r="2175" spans="1:19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3">
        <f t="shared" si="132"/>
        <v>41527.165972222225</v>
      </c>
      <c r="K2175" s="5">
        <v>1376066243</v>
      </c>
      <c r="L2175" s="13">
        <f t="shared" si="133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8">
        <f t="shared" si="134"/>
        <v>126.92857142857143</v>
      </c>
      <c r="R2175" s="9">
        <f t="shared" si="135"/>
        <v>59.233333333333334</v>
      </c>
      <c r="S2175" t="str">
        <f>IF(P2175=music, "music")</f>
        <v>music</v>
      </c>
    </row>
    <row r="2176" spans="1:19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3">
        <f t="shared" si="132"/>
        <v>42495.542905092589</v>
      </c>
      <c r="K2176" s="5">
        <v>1459861307</v>
      </c>
      <c r="L2176" s="13">
        <f t="shared" si="133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8">
        <f t="shared" si="134"/>
        <v>102.97499999999999</v>
      </c>
      <c r="R2176" s="9">
        <f t="shared" si="135"/>
        <v>65.38095238095238</v>
      </c>
      <c r="S2176" t="str">
        <f>IF(P2176=music, "music")</f>
        <v>music</v>
      </c>
    </row>
    <row r="2177" spans="1:19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3">
        <f t="shared" si="132"/>
        <v>42572.009097222224</v>
      </c>
      <c r="K2177" s="5">
        <v>1468455186</v>
      </c>
      <c r="L2177" s="13">
        <f t="shared" si="133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8">
        <f t="shared" si="134"/>
        <v>250</v>
      </c>
      <c r="R2177" s="9">
        <f t="shared" si="135"/>
        <v>67.307692307692307</v>
      </c>
      <c r="S2177" t="str">
        <f>IF(P2177=music, "music")</f>
        <v>music</v>
      </c>
    </row>
    <row r="2178" spans="1:19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3">
        <f t="shared" si="132"/>
        <v>42126.633206018523</v>
      </c>
      <c r="K2178" s="5">
        <v>1427987509</v>
      </c>
      <c r="L2178" s="13">
        <f t="shared" si="133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8">
        <f t="shared" si="134"/>
        <v>126.02</v>
      </c>
      <c r="R2178" s="9">
        <f t="shared" si="135"/>
        <v>88.74647887323944</v>
      </c>
      <c r="S2178" t="str">
        <f>IF(P2178=music, "music")</f>
        <v>music</v>
      </c>
    </row>
    <row r="2179" spans="1:19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3">
        <f t="shared" ref="J2179:J2242" si="136">(((I2179/60)/60)/24)+DATE(1970,1,1)</f>
        <v>42527.250775462962</v>
      </c>
      <c r="K2179" s="5">
        <v>1463032867</v>
      </c>
      <c r="L2179" s="13">
        <f t="shared" ref="L2179:L2242" si="137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8">
        <f t="shared" ref="Q2179:Q2242" si="138">E2179/D2179*100</f>
        <v>100.12</v>
      </c>
      <c r="R2179" s="9">
        <f t="shared" ref="R2179:R2242" si="139">E2179/N2179</f>
        <v>65.868421052631575</v>
      </c>
      <c r="S2179" t="str">
        <f>IF(P2179=music, "music")</f>
        <v>music</v>
      </c>
    </row>
    <row r="2180" spans="1:19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3">
        <f t="shared" si="136"/>
        <v>42753.63653935185</v>
      </c>
      <c r="K2180" s="5">
        <v>1482160597</v>
      </c>
      <c r="L2180" s="13">
        <f t="shared" si="137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8">
        <f t="shared" si="138"/>
        <v>138.64000000000001</v>
      </c>
      <c r="R2180" s="9">
        <f t="shared" si="139"/>
        <v>40.349243306169967</v>
      </c>
      <c r="S2180" t="str">
        <f>IF(P2180=music, "music")</f>
        <v>music</v>
      </c>
    </row>
    <row r="2181" spans="1:19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3">
        <f t="shared" si="136"/>
        <v>42105.171203703707</v>
      </c>
      <c r="K2181" s="5">
        <v>1426133192</v>
      </c>
      <c r="L2181" s="13">
        <f t="shared" si="137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8">
        <f t="shared" si="138"/>
        <v>161.4</v>
      </c>
      <c r="R2181" s="9">
        <f t="shared" si="139"/>
        <v>76.857142857142861</v>
      </c>
      <c r="S2181" t="str">
        <f>IF(P2181=music, "music")</f>
        <v>music</v>
      </c>
    </row>
    <row r="2182" spans="1:19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3">
        <f t="shared" si="136"/>
        <v>42321.711435185185</v>
      </c>
      <c r="K2182" s="5">
        <v>1443801868</v>
      </c>
      <c r="L2182" s="13">
        <f t="shared" si="137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8">
        <f t="shared" si="138"/>
        <v>107.18419999999999</v>
      </c>
      <c r="R2182" s="9">
        <f t="shared" si="139"/>
        <v>68.707820512820518</v>
      </c>
      <c r="S2182" t="str">
        <f>IF(P2182=music, "music")</f>
        <v>music</v>
      </c>
    </row>
    <row r="2183" spans="1:19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3">
        <f t="shared" si="136"/>
        <v>42787.005243055552</v>
      </c>
      <c r="K2183" s="5">
        <v>1486426053</v>
      </c>
      <c r="L2183" s="13">
        <f t="shared" si="137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8">
        <f t="shared" si="138"/>
        <v>153.1</v>
      </c>
      <c r="R2183" s="9">
        <f t="shared" si="139"/>
        <v>57.773584905660378</v>
      </c>
      <c r="S2183" t="str">
        <f>IF(P2183=Games, "Games")</f>
        <v>Games</v>
      </c>
    </row>
    <row r="2184" spans="1:19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3">
        <f t="shared" si="136"/>
        <v>41914.900752314818</v>
      </c>
      <c r="K2184" s="5">
        <v>1409261825</v>
      </c>
      <c r="L2184" s="13">
        <f t="shared" si="137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8">
        <f t="shared" si="138"/>
        <v>524.16666666666663</v>
      </c>
      <c r="R2184" s="9">
        <f t="shared" si="139"/>
        <v>44.171348314606739</v>
      </c>
      <c r="S2184" t="str">
        <f>IF(P2184=Games, "Games")</f>
        <v>Games</v>
      </c>
    </row>
    <row r="2185" spans="1:19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3">
        <f t="shared" si="136"/>
        <v>42775.208333333328</v>
      </c>
      <c r="K2185" s="5">
        <v>1484037977</v>
      </c>
      <c r="L2185" s="13">
        <f t="shared" si="137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8">
        <f t="shared" si="138"/>
        <v>489.27777777777777</v>
      </c>
      <c r="R2185" s="9">
        <f t="shared" si="139"/>
        <v>31.566308243727597</v>
      </c>
      <c r="S2185" t="str">
        <f>IF(P2185=Games, "Games")</f>
        <v>Games</v>
      </c>
    </row>
    <row r="2186" spans="1:19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3">
        <f t="shared" si="136"/>
        <v>42394.666666666672</v>
      </c>
      <c r="K2186" s="5">
        <v>1452530041</v>
      </c>
      <c r="L2186" s="13">
        <f t="shared" si="137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8">
        <f t="shared" si="138"/>
        <v>284.74</v>
      </c>
      <c r="R2186" s="9">
        <f t="shared" si="139"/>
        <v>107.04511278195488</v>
      </c>
      <c r="S2186" t="str">
        <f>IF(P2186=Games, "Games")</f>
        <v>Games</v>
      </c>
    </row>
    <row r="2187" spans="1:19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3">
        <f t="shared" si="136"/>
        <v>41359.349988425929</v>
      </c>
      <c r="K2187" s="5">
        <v>1360830239</v>
      </c>
      <c r="L2187" s="13">
        <f t="shared" si="137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8">
        <f t="shared" si="138"/>
        <v>1856.97</v>
      </c>
      <c r="R2187" s="9">
        <f t="shared" si="139"/>
        <v>149.03451043338683</v>
      </c>
      <c r="S2187" t="str">
        <f>IF(P2187=Games, "Games")</f>
        <v>Games</v>
      </c>
    </row>
    <row r="2188" spans="1:19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3">
        <f t="shared" si="136"/>
        <v>42620.083333333328</v>
      </c>
      <c r="K2188" s="5">
        <v>1470062743</v>
      </c>
      <c r="L2188" s="13">
        <f t="shared" si="137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8">
        <f t="shared" si="138"/>
        <v>109.67499999999998</v>
      </c>
      <c r="R2188" s="9">
        <f t="shared" si="139"/>
        <v>55.956632653061227</v>
      </c>
      <c r="S2188" t="str">
        <f>IF(P2188=Games, "Games")</f>
        <v>Games</v>
      </c>
    </row>
    <row r="2189" spans="1:19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3">
        <f t="shared" si="136"/>
        <v>42097.165972222225</v>
      </c>
      <c r="K2189" s="5">
        <v>1425531666</v>
      </c>
      <c r="L2189" s="13">
        <f t="shared" si="137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8">
        <f t="shared" si="138"/>
        <v>1014.6425</v>
      </c>
      <c r="R2189" s="9">
        <f t="shared" si="139"/>
        <v>56.970381807973048</v>
      </c>
      <c r="S2189" t="str">
        <f>IF(P2189=Games, "Games")</f>
        <v>Games</v>
      </c>
    </row>
    <row r="2190" spans="1:19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3">
        <f t="shared" si="136"/>
        <v>42668.708333333328</v>
      </c>
      <c r="K2190" s="5">
        <v>1474380241</v>
      </c>
      <c r="L2190" s="13">
        <f t="shared" si="137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8">
        <f t="shared" si="138"/>
        <v>412.17692027666544</v>
      </c>
      <c r="R2190" s="9">
        <f t="shared" si="139"/>
        <v>44.056420233463037</v>
      </c>
      <c r="S2190" t="str">
        <f>IF(P2190=Games, "Games")</f>
        <v>Games</v>
      </c>
    </row>
    <row r="2191" spans="1:19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3">
        <f t="shared" si="136"/>
        <v>42481.916666666672</v>
      </c>
      <c r="K2191" s="5">
        <v>1460055300</v>
      </c>
      <c r="L2191" s="13">
        <f t="shared" si="137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8">
        <f t="shared" si="138"/>
        <v>503.25</v>
      </c>
      <c r="R2191" s="9">
        <f t="shared" si="139"/>
        <v>68.625</v>
      </c>
      <c r="S2191" t="str">
        <f>IF(P2191=Games, "Games")</f>
        <v>Games</v>
      </c>
    </row>
    <row r="2192" spans="1:19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3">
        <f t="shared" si="136"/>
        <v>42452.290972222225</v>
      </c>
      <c r="K2192" s="5">
        <v>1455721204</v>
      </c>
      <c r="L2192" s="13">
        <f t="shared" si="137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8">
        <f t="shared" si="138"/>
        <v>184.61052631578946</v>
      </c>
      <c r="R2192" s="9">
        <f t="shared" si="139"/>
        <v>65.318435754189949</v>
      </c>
      <c r="S2192" t="str">
        <f>IF(P2192=Games, "Games")</f>
        <v>Games</v>
      </c>
    </row>
    <row r="2193" spans="1:19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3">
        <f t="shared" si="136"/>
        <v>42780.833645833336</v>
      </c>
      <c r="K2193" s="5">
        <v>1486065627</v>
      </c>
      <c r="L2193" s="13">
        <f t="shared" si="137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8">
        <f t="shared" si="138"/>
        <v>119.73333333333333</v>
      </c>
      <c r="R2193" s="9">
        <f t="shared" si="139"/>
        <v>35.92</v>
      </c>
      <c r="S2193" t="str">
        <f>IF(P2193=Games, "Games")</f>
        <v>Games</v>
      </c>
    </row>
    <row r="2194" spans="1:19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3">
        <f t="shared" si="136"/>
        <v>42719.958333333328</v>
      </c>
      <c r="K2194" s="5">
        <v>1479414344</v>
      </c>
      <c r="L2194" s="13">
        <f t="shared" si="137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8">
        <f t="shared" si="138"/>
        <v>1081.2401666666667</v>
      </c>
      <c r="R2194" s="9">
        <f t="shared" si="139"/>
        <v>40.070667078443485</v>
      </c>
      <c r="S2194" t="str">
        <f>IF(P2194=Games, "Games")</f>
        <v>Games</v>
      </c>
    </row>
    <row r="2195" spans="1:19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3">
        <f t="shared" si="136"/>
        <v>42695.207638888889</v>
      </c>
      <c r="K2195" s="5">
        <v>1477043072</v>
      </c>
      <c r="L2195" s="13">
        <f t="shared" si="137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8">
        <f t="shared" si="138"/>
        <v>452.37333333333333</v>
      </c>
      <c r="R2195" s="9">
        <f t="shared" si="139"/>
        <v>75.647714604236342</v>
      </c>
      <c r="S2195" t="str">
        <f>IF(P2195=Games, "Games")</f>
        <v>Games</v>
      </c>
    </row>
    <row r="2196" spans="1:19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3">
        <f t="shared" si="136"/>
        <v>42455.716319444444</v>
      </c>
      <c r="K2196" s="5">
        <v>1456423890</v>
      </c>
      <c r="L2196" s="13">
        <f t="shared" si="137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8">
        <f t="shared" si="138"/>
        <v>537.37</v>
      </c>
      <c r="R2196" s="9">
        <f t="shared" si="139"/>
        <v>61.203872437357631</v>
      </c>
      <c r="S2196" t="str">
        <f>IF(P2196=Games, "Games")</f>
        <v>Games</v>
      </c>
    </row>
    <row r="2197" spans="1:19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3">
        <f t="shared" si="136"/>
        <v>42227.771990740745</v>
      </c>
      <c r="K2197" s="5">
        <v>1436725900</v>
      </c>
      <c r="L2197" s="13">
        <f t="shared" si="137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8">
        <f t="shared" si="138"/>
        <v>120.32608695652173</v>
      </c>
      <c r="R2197" s="9">
        <f t="shared" si="139"/>
        <v>48.130434782608695</v>
      </c>
      <c r="S2197" t="str">
        <f>IF(P2197=Games, "Games")</f>
        <v>Games</v>
      </c>
    </row>
    <row r="2198" spans="1:19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3">
        <f t="shared" si="136"/>
        <v>42706.291666666672</v>
      </c>
      <c r="K2198" s="5">
        <v>1478000502</v>
      </c>
      <c r="L2198" s="13">
        <f t="shared" si="137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8">
        <f t="shared" si="138"/>
        <v>113.83571428571429</v>
      </c>
      <c r="R2198" s="9">
        <f t="shared" si="139"/>
        <v>68.106837606837601</v>
      </c>
      <c r="S2198" t="str">
        <f>IF(P2198=Games, "Games")</f>
        <v>Games</v>
      </c>
    </row>
    <row r="2199" spans="1:19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3">
        <f t="shared" si="136"/>
        <v>42063.584016203706</v>
      </c>
      <c r="K2199" s="5">
        <v>1422540059</v>
      </c>
      <c r="L2199" s="13">
        <f t="shared" si="137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8">
        <f t="shared" si="138"/>
        <v>951.03109999999992</v>
      </c>
      <c r="R2199" s="9">
        <f t="shared" si="139"/>
        <v>65.891300230946882</v>
      </c>
      <c r="S2199" t="str">
        <f>IF(P2199=Games, "Games")</f>
        <v>Games</v>
      </c>
    </row>
    <row r="2200" spans="1:19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3">
        <f t="shared" si="136"/>
        <v>42322.555555555555</v>
      </c>
      <c r="K2200" s="5">
        <v>1444911600</v>
      </c>
      <c r="L2200" s="13">
        <f t="shared" si="137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8">
        <f t="shared" si="138"/>
        <v>132.89249999999998</v>
      </c>
      <c r="R2200" s="9">
        <f t="shared" si="139"/>
        <v>81.654377880184327</v>
      </c>
      <c r="S2200" t="str">
        <f>IF(P2200=Games, "Games")</f>
        <v>Games</v>
      </c>
    </row>
    <row r="2201" spans="1:19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3">
        <f t="shared" si="136"/>
        <v>42292.416643518518</v>
      </c>
      <c r="K2201" s="5">
        <v>1442311198</v>
      </c>
      <c r="L2201" s="13">
        <f t="shared" si="137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8">
        <f t="shared" si="138"/>
        <v>146.97777777777779</v>
      </c>
      <c r="R2201" s="9">
        <f t="shared" si="139"/>
        <v>52.701195219123505</v>
      </c>
      <c r="S2201" t="str">
        <f>IF(P2201=Games, "Games")</f>
        <v>Games</v>
      </c>
    </row>
    <row r="2202" spans="1:19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3">
        <f t="shared" si="136"/>
        <v>42191.125</v>
      </c>
      <c r="K2202" s="5">
        <v>1433775668</v>
      </c>
      <c r="L2202" s="13">
        <f t="shared" si="137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8">
        <f t="shared" si="138"/>
        <v>542.15</v>
      </c>
      <c r="R2202" s="9">
        <f t="shared" si="139"/>
        <v>41.228136882129277</v>
      </c>
      <c r="S2202" t="str">
        <f>IF(P2202=Games, "Games")</f>
        <v>Games</v>
      </c>
    </row>
    <row r="2203" spans="1:19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3">
        <f t="shared" si="136"/>
        <v>41290.846817129634</v>
      </c>
      <c r="K2203" s="5">
        <v>1357157965</v>
      </c>
      <c r="L2203" s="13">
        <f t="shared" si="137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8">
        <f t="shared" si="138"/>
        <v>382.71818181818185</v>
      </c>
      <c r="R2203" s="9">
        <f t="shared" si="139"/>
        <v>15.035357142857142</v>
      </c>
      <c r="S2203" t="str">
        <f>IF(P2203=music, "music")</f>
        <v>music</v>
      </c>
    </row>
    <row r="2204" spans="1:19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3">
        <f t="shared" si="136"/>
        <v>41214.849166666667</v>
      </c>
      <c r="K2204" s="5">
        <v>1349209368</v>
      </c>
      <c r="L2204" s="13">
        <f t="shared" si="137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8">
        <f t="shared" si="138"/>
        <v>704.18124999999998</v>
      </c>
      <c r="R2204" s="9">
        <f t="shared" si="139"/>
        <v>39.066920943134534</v>
      </c>
      <c r="S2204" t="str">
        <f>IF(P2204=music, "music")</f>
        <v>music</v>
      </c>
    </row>
    <row r="2205" spans="1:19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3">
        <f t="shared" si="136"/>
        <v>42271.85974537037</v>
      </c>
      <c r="K2205" s="5">
        <v>1440535082</v>
      </c>
      <c r="L2205" s="13">
        <f t="shared" si="137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8">
        <f t="shared" si="138"/>
        <v>109.55</v>
      </c>
      <c r="R2205" s="9">
        <f t="shared" si="139"/>
        <v>43.82</v>
      </c>
      <c r="S2205" t="str">
        <f>IF(P2205=music, "music")</f>
        <v>music</v>
      </c>
    </row>
    <row r="2206" spans="1:19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3">
        <f t="shared" si="136"/>
        <v>41342.311562499999</v>
      </c>
      <c r="K2206" s="5">
        <v>1360222119</v>
      </c>
      <c r="L2206" s="13">
        <f t="shared" si="137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8">
        <f t="shared" si="138"/>
        <v>132.86666666666667</v>
      </c>
      <c r="R2206" s="9">
        <f t="shared" si="139"/>
        <v>27.301369863013697</v>
      </c>
      <c r="S2206" t="str">
        <f>IF(P2206=music, "music")</f>
        <v>music</v>
      </c>
    </row>
    <row r="2207" spans="1:19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3">
        <f t="shared" si="136"/>
        <v>41061.82163194444</v>
      </c>
      <c r="K2207" s="5">
        <v>1335987789</v>
      </c>
      <c r="L2207" s="13">
        <f t="shared" si="137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8">
        <f t="shared" si="138"/>
        <v>152</v>
      </c>
      <c r="R2207" s="9">
        <f t="shared" si="139"/>
        <v>42.222222222222221</v>
      </c>
      <c r="S2207" t="str">
        <f>IF(P2207=music, "music")</f>
        <v>music</v>
      </c>
    </row>
    <row r="2208" spans="1:19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3">
        <f t="shared" si="136"/>
        <v>41015.257222222222</v>
      </c>
      <c r="K2208" s="5">
        <v>1333001424</v>
      </c>
      <c r="L2208" s="13">
        <f t="shared" si="137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8">
        <f t="shared" si="138"/>
        <v>102.72727272727273</v>
      </c>
      <c r="R2208" s="9">
        <f t="shared" si="139"/>
        <v>33.235294117647058</v>
      </c>
      <c r="S2208" t="str">
        <f>IF(P2208=music, "music")</f>
        <v>music</v>
      </c>
    </row>
    <row r="2209" spans="1:19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3">
        <f t="shared" si="136"/>
        <v>41594.235798611109</v>
      </c>
      <c r="K2209" s="5">
        <v>1381984773</v>
      </c>
      <c r="L2209" s="13">
        <f t="shared" si="137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8">
        <f t="shared" si="138"/>
        <v>100</v>
      </c>
      <c r="R2209" s="9">
        <f t="shared" si="139"/>
        <v>285.71428571428572</v>
      </c>
      <c r="S2209" t="str">
        <f>IF(P2209=music, "music")</f>
        <v>music</v>
      </c>
    </row>
    <row r="2210" spans="1:19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3">
        <f t="shared" si="136"/>
        <v>41006.166666666664</v>
      </c>
      <c r="K2210" s="5">
        <v>1328649026</v>
      </c>
      <c r="L2210" s="13">
        <f t="shared" si="137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8">
        <f t="shared" si="138"/>
        <v>101.6</v>
      </c>
      <c r="R2210" s="9">
        <f t="shared" si="139"/>
        <v>42.333333333333336</v>
      </c>
      <c r="S2210" t="str">
        <f>IF(P2210=music, "music")</f>
        <v>music</v>
      </c>
    </row>
    <row r="2211" spans="1:19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3">
        <f t="shared" si="136"/>
        <v>41743.958333333336</v>
      </c>
      <c r="K2211" s="5">
        <v>1396524644</v>
      </c>
      <c r="L2211" s="13">
        <f t="shared" si="137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8">
        <f t="shared" si="138"/>
        <v>150.80000000000001</v>
      </c>
      <c r="R2211" s="9">
        <f t="shared" si="139"/>
        <v>50.266666666666666</v>
      </c>
      <c r="S2211" t="str">
        <f>IF(P2211=music, "music")</f>
        <v>music</v>
      </c>
    </row>
    <row r="2212" spans="1:19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3">
        <f t="shared" si="136"/>
        <v>41013.73333333333</v>
      </c>
      <c r="K2212" s="5">
        <v>1329442510</v>
      </c>
      <c r="L2212" s="13">
        <f t="shared" si="137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8">
        <f t="shared" si="138"/>
        <v>111.425</v>
      </c>
      <c r="R2212" s="9">
        <f t="shared" si="139"/>
        <v>61.902777777777779</v>
      </c>
      <c r="S2212" t="str">
        <f>IF(P2212=music, "music")</f>
        <v>music</v>
      </c>
    </row>
    <row r="2213" spans="1:19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3">
        <f t="shared" si="136"/>
        <v>41739.290972222225</v>
      </c>
      <c r="K2213" s="5">
        <v>1395168625</v>
      </c>
      <c r="L2213" s="13">
        <f t="shared" si="137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8">
        <f t="shared" si="138"/>
        <v>195.6</v>
      </c>
      <c r="R2213" s="9">
        <f t="shared" si="139"/>
        <v>40.75</v>
      </c>
      <c r="S2213" t="str">
        <f>IF(P2213=music, "music")</f>
        <v>music</v>
      </c>
    </row>
    <row r="2214" spans="1:19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3">
        <f t="shared" si="136"/>
        <v>41582.041666666664</v>
      </c>
      <c r="K2214" s="5">
        <v>1380650177</v>
      </c>
      <c r="L2214" s="13">
        <f t="shared" si="137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8">
        <f t="shared" si="138"/>
        <v>114.38333333333333</v>
      </c>
      <c r="R2214" s="9">
        <f t="shared" si="139"/>
        <v>55.796747967479675</v>
      </c>
      <c r="S2214" t="str">
        <f>IF(P2214=music, "music")</f>
        <v>music</v>
      </c>
    </row>
    <row r="2215" spans="1:19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3">
        <f t="shared" si="136"/>
        <v>42139.826145833329</v>
      </c>
      <c r="K2215" s="5">
        <v>1429127379</v>
      </c>
      <c r="L2215" s="13">
        <f t="shared" si="137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8">
        <f t="shared" si="138"/>
        <v>200</v>
      </c>
      <c r="R2215" s="9">
        <f t="shared" si="139"/>
        <v>10</v>
      </c>
      <c r="S2215" t="str">
        <f>IF(P2215=music, "music")</f>
        <v>music</v>
      </c>
    </row>
    <row r="2216" spans="1:19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3">
        <f t="shared" si="136"/>
        <v>41676.792222222226</v>
      </c>
      <c r="K2216" s="5">
        <v>1389121248</v>
      </c>
      <c r="L2216" s="13">
        <f t="shared" si="137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8">
        <f t="shared" si="138"/>
        <v>292.50166666666667</v>
      </c>
      <c r="R2216" s="9">
        <f t="shared" si="139"/>
        <v>73.125416666666666</v>
      </c>
      <c r="S2216" t="str">
        <f>IF(P2216=music, "music")</f>
        <v>music</v>
      </c>
    </row>
    <row r="2217" spans="1:19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3">
        <f t="shared" si="136"/>
        <v>40981.290972222225</v>
      </c>
      <c r="K2217" s="5">
        <v>1329671572</v>
      </c>
      <c r="L2217" s="13">
        <f t="shared" si="137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8">
        <f t="shared" si="138"/>
        <v>156.36363636363637</v>
      </c>
      <c r="R2217" s="9">
        <f t="shared" si="139"/>
        <v>26.060606060606062</v>
      </c>
      <c r="S2217" t="str">
        <f>IF(P2217=music, "music")</f>
        <v>music</v>
      </c>
    </row>
    <row r="2218" spans="1:19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3">
        <f t="shared" si="136"/>
        <v>42208.751678240747</v>
      </c>
      <c r="K2218" s="5">
        <v>1436464945</v>
      </c>
      <c r="L2218" s="13">
        <f t="shared" si="137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8">
        <f t="shared" si="138"/>
        <v>105.66666666666666</v>
      </c>
      <c r="R2218" s="9">
        <f t="shared" si="139"/>
        <v>22.642857142857142</v>
      </c>
      <c r="S2218" t="str">
        <f>IF(P2218=music, "music")</f>
        <v>music</v>
      </c>
    </row>
    <row r="2219" spans="1:19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3">
        <f t="shared" si="136"/>
        <v>42310.333333333328</v>
      </c>
      <c r="K2219" s="5">
        <v>1445539113</v>
      </c>
      <c r="L2219" s="13">
        <f t="shared" si="137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8">
        <f t="shared" si="138"/>
        <v>101.19047619047619</v>
      </c>
      <c r="R2219" s="9">
        <f t="shared" si="139"/>
        <v>47.222222222222221</v>
      </c>
      <c r="S2219" t="str">
        <f>IF(P2219=music, "music")</f>
        <v>music</v>
      </c>
    </row>
    <row r="2220" spans="1:19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3">
        <f t="shared" si="136"/>
        <v>41150</v>
      </c>
      <c r="K2220" s="5">
        <v>1344281383</v>
      </c>
      <c r="L2220" s="13">
        <f t="shared" si="137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8">
        <f t="shared" si="138"/>
        <v>122.833</v>
      </c>
      <c r="R2220" s="9">
        <f t="shared" si="139"/>
        <v>32.324473684210524</v>
      </c>
      <c r="S2220" t="str">
        <f>IF(P2220=music, "music")</f>
        <v>music</v>
      </c>
    </row>
    <row r="2221" spans="1:19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3">
        <f t="shared" si="136"/>
        <v>42235.718888888892</v>
      </c>
      <c r="K2221" s="5">
        <v>1437412512</v>
      </c>
      <c r="L2221" s="13">
        <f t="shared" si="137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8">
        <f t="shared" si="138"/>
        <v>101.49999999999999</v>
      </c>
      <c r="R2221" s="9">
        <f t="shared" si="139"/>
        <v>53.421052631578945</v>
      </c>
      <c r="S2221" t="str">
        <f>IF(P2221=music, "music")</f>
        <v>music</v>
      </c>
    </row>
    <row r="2222" spans="1:19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3">
        <f t="shared" si="136"/>
        <v>41482.060601851852</v>
      </c>
      <c r="K2222" s="5">
        <v>1372296436</v>
      </c>
      <c r="L2222" s="13">
        <f t="shared" si="137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8">
        <f t="shared" si="138"/>
        <v>101.14285714285714</v>
      </c>
      <c r="R2222" s="9">
        <f t="shared" si="139"/>
        <v>51.304347826086953</v>
      </c>
      <c r="S2222" t="str">
        <f>IF(P2222=music, "music")</f>
        <v>music</v>
      </c>
    </row>
    <row r="2223" spans="1:19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3">
        <f t="shared" si="136"/>
        <v>42483</v>
      </c>
      <c r="K2223" s="5">
        <v>1458748809</v>
      </c>
      <c r="L2223" s="13">
        <f t="shared" si="137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8">
        <f t="shared" si="138"/>
        <v>108.11999999999999</v>
      </c>
      <c r="R2223" s="9">
        <f t="shared" si="139"/>
        <v>37.197247706422019</v>
      </c>
      <c r="S2223" t="str">
        <f>IF(P2223=Games, "Games")</f>
        <v>Games</v>
      </c>
    </row>
    <row r="2224" spans="1:19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3">
        <f t="shared" si="136"/>
        <v>40936.787581018521</v>
      </c>
      <c r="K2224" s="5">
        <v>1325184847</v>
      </c>
      <c r="L2224" s="13">
        <f t="shared" si="137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8">
        <f t="shared" si="138"/>
        <v>162.6</v>
      </c>
      <c r="R2224" s="9">
        <f t="shared" si="139"/>
        <v>27.1</v>
      </c>
      <c r="S2224" t="str">
        <f>IF(P2224=Games, "Games")</f>
        <v>Games</v>
      </c>
    </row>
    <row r="2225" spans="1:19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3">
        <f t="shared" si="136"/>
        <v>42182.640833333338</v>
      </c>
      <c r="K2225" s="5">
        <v>1432826568</v>
      </c>
      <c r="L2225" s="13">
        <f t="shared" si="137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8">
        <f t="shared" si="138"/>
        <v>105.80000000000001</v>
      </c>
      <c r="R2225" s="9">
        <f t="shared" si="139"/>
        <v>206.31</v>
      </c>
      <c r="S2225" t="str">
        <f>IF(P2225=Games, "Games")</f>
        <v>Games</v>
      </c>
    </row>
    <row r="2226" spans="1:19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3">
        <f t="shared" si="136"/>
        <v>42672.791666666672</v>
      </c>
      <c r="K2226" s="5">
        <v>1475337675</v>
      </c>
      <c r="L2226" s="13">
        <f t="shared" si="137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8">
        <f t="shared" si="138"/>
        <v>243.15000000000003</v>
      </c>
      <c r="R2226" s="9">
        <f t="shared" si="139"/>
        <v>82.145270270270274</v>
      </c>
      <c r="S2226" t="str">
        <f>IF(P2226=Games, "Games")</f>
        <v>Games</v>
      </c>
    </row>
    <row r="2227" spans="1:19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3">
        <f t="shared" si="136"/>
        <v>41903.79184027778</v>
      </c>
      <c r="K2227" s="5">
        <v>1408734015</v>
      </c>
      <c r="L2227" s="13">
        <f t="shared" si="137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8">
        <f t="shared" si="138"/>
        <v>944.83338095238094</v>
      </c>
      <c r="R2227" s="9">
        <f t="shared" si="139"/>
        <v>164.79651993355483</v>
      </c>
      <c r="S2227" t="str">
        <f>IF(P2227=Games, "Games")</f>
        <v>Games</v>
      </c>
    </row>
    <row r="2228" spans="1:19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3">
        <f t="shared" si="136"/>
        <v>42412.207638888889</v>
      </c>
      <c r="K2228" s="5">
        <v>1452625822</v>
      </c>
      <c r="L2228" s="13">
        <f t="shared" si="137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8">
        <f t="shared" si="138"/>
        <v>108.46283333333334</v>
      </c>
      <c r="R2228" s="9">
        <f t="shared" si="139"/>
        <v>60.820280373831778</v>
      </c>
      <c r="S2228" t="str">
        <f>IF(P2228=Games, "Games")</f>
        <v>Games</v>
      </c>
    </row>
    <row r="2229" spans="1:19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3">
        <f t="shared" si="136"/>
        <v>41591.849016203705</v>
      </c>
      <c r="K2229" s="5">
        <v>1381778555</v>
      </c>
      <c r="L2229" s="13">
        <f t="shared" si="137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8">
        <f t="shared" si="138"/>
        <v>157.37692307692308</v>
      </c>
      <c r="R2229" s="9">
        <f t="shared" si="139"/>
        <v>67.970099667774093</v>
      </c>
      <c r="S2229" t="str">
        <f>IF(P2229=Games, "Games")</f>
        <v>Games</v>
      </c>
    </row>
    <row r="2230" spans="1:19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3">
        <f t="shared" si="136"/>
        <v>42232.278194444443</v>
      </c>
      <c r="K2230" s="5">
        <v>1437115236</v>
      </c>
      <c r="L2230" s="13">
        <f t="shared" si="137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8">
        <f t="shared" si="138"/>
        <v>1174.49</v>
      </c>
      <c r="R2230" s="9">
        <f t="shared" si="139"/>
        <v>81.561805555555551</v>
      </c>
      <c r="S2230" t="str">
        <f>IF(P2230=Games, "Games")</f>
        <v>Games</v>
      </c>
    </row>
    <row r="2231" spans="1:19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3">
        <f t="shared" si="136"/>
        <v>41520.166666666664</v>
      </c>
      <c r="K2231" s="5">
        <v>1375113391</v>
      </c>
      <c r="L2231" s="13">
        <f t="shared" si="137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8">
        <f t="shared" si="138"/>
        <v>171.04755366949576</v>
      </c>
      <c r="R2231" s="9">
        <f t="shared" si="139"/>
        <v>25.42547309833024</v>
      </c>
      <c r="S2231" t="str">
        <f>IF(P2231=Games, "Games")</f>
        <v>Games</v>
      </c>
    </row>
    <row r="2232" spans="1:19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3">
        <f t="shared" si="136"/>
        <v>41754.881099537037</v>
      </c>
      <c r="K2232" s="5">
        <v>1395868127</v>
      </c>
      <c r="L2232" s="13">
        <f t="shared" si="137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8">
        <f t="shared" si="138"/>
        <v>125.95294117647057</v>
      </c>
      <c r="R2232" s="9">
        <f t="shared" si="139"/>
        <v>21.497991967871485</v>
      </c>
      <c r="S2232" t="str">
        <f>IF(P2232=Games, "Games")</f>
        <v>Games</v>
      </c>
    </row>
    <row r="2233" spans="1:19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3">
        <f t="shared" si="136"/>
        <v>41450.208333333336</v>
      </c>
      <c r="K2233" s="5">
        <v>1369864301</v>
      </c>
      <c r="L2233" s="13">
        <f t="shared" si="137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8">
        <f t="shared" si="138"/>
        <v>1212.1296000000002</v>
      </c>
      <c r="R2233" s="9">
        <f t="shared" si="139"/>
        <v>27.226630727762803</v>
      </c>
      <c r="S2233" t="str">
        <f>IF(P2233=Games, "Games")</f>
        <v>Games</v>
      </c>
    </row>
    <row r="2234" spans="1:19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3">
        <f t="shared" si="136"/>
        <v>41839.125</v>
      </c>
      <c r="K2234" s="5">
        <v>1402945408</v>
      </c>
      <c r="L2234" s="13">
        <f t="shared" si="137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8">
        <f t="shared" si="138"/>
        <v>495.8</v>
      </c>
      <c r="R2234" s="9">
        <f t="shared" si="139"/>
        <v>25.091093117408906</v>
      </c>
      <c r="S2234" t="str">
        <f>IF(P2234=Games, "Games")</f>
        <v>Games</v>
      </c>
    </row>
    <row r="2235" spans="1:19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3">
        <f t="shared" si="136"/>
        <v>42352</v>
      </c>
      <c r="K2235" s="5">
        <v>1448269539</v>
      </c>
      <c r="L2235" s="13">
        <f t="shared" si="137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8">
        <f t="shared" si="138"/>
        <v>332.03999999999996</v>
      </c>
      <c r="R2235" s="9">
        <f t="shared" si="139"/>
        <v>21.230179028132991</v>
      </c>
      <c r="S2235" t="str">
        <f>IF(P2235=Games, "Games")</f>
        <v>Games</v>
      </c>
    </row>
    <row r="2236" spans="1:19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3">
        <f t="shared" si="136"/>
        <v>42740.824618055558</v>
      </c>
      <c r="K2236" s="5">
        <v>1481053647</v>
      </c>
      <c r="L2236" s="13">
        <f t="shared" si="137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8">
        <f t="shared" si="138"/>
        <v>1165</v>
      </c>
      <c r="R2236" s="9">
        <f t="shared" si="139"/>
        <v>41.607142857142854</v>
      </c>
      <c r="S2236" t="str">
        <f>IF(P2236=Games, "Games")</f>
        <v>Games</v>
      </c>
    </row>
    <row r="2237" spans="1:19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3">
        <f t="shared" si="136"/>
        <v>42091.980451388896</v>
      </c>
      <c r="K2237" s="5">
        <v>1424997111</v>
      </c>
      <c r="L2237" s="13">
        <f t="shared" si="137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8">
        <f t="shared" si="138"/>
        <v>153.3153846153846</v>
      </c>
      <c r="R2237" s="9">
        <f t="shared" si="139"/>
        <v>135.58503401360545</v>
      </c>
      <c r="S2237" t="str">
        <f>IF(P2237=Games, "Games")</f>
        <v>Games</v>
      </c>
    </row>
    <row r="2238" spans="1:19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3">
        <f t="shared" si="136"/>
        <v>42401.617164351846</v>
      </c>
      <c r="K2238" s="5">
        <v>1451746123</v>
      </c>
      <c r="L2238" s="13">
        <f t="shared" si="137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8">
        <f t="shared" si="138"/>
        <v>537.10714285714289</v>
      </c>
      <c r="R2238" s="9">
        <f t="shared" si="139"/>
        <v>22.116176470588236</v>
      </c>
      <c r="S2238" t="str">
        <f>IF(P2238=Games, "Games")</f>
        <v>Games</v>
      </c>
    </row>
    <row r="2239" spans="1:19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3">
        <f t="shared" si="136"/>
        <v>41955.332638888889</v>
      </c>
      <c r="K2239" s="5">
        <v>1412294683</v>
      </c>
      <c r="L2239" s="13">
        <f t="shared" si="137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8">
        <f t="shared" si="138"/>
        <v>352.92777777777775</v>
      </c>
      <c r="R2239" s="9">
        <f t="shared" si="139"/>
        <v>64.625635808748726</v>
      </c>
      <c r="S2239" t="str">
        <f>IF(P2239=Games, "Games")</f>
        <v>Games</v>
      </c>
    </row>
    <row r="2240" spans="1:19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3">
        <f t="shared" si="136"/>
        <v>42804.621712962966</v>
      </c>
      <c r="K2240" s="5">
        <v>1486565716</v>
      </c>
      <c r="L2240" s="13">
        <f t="shared" si="137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8">
        <f t="shared" si="138"/>
        <v>137.4</v>
      </c>
      <c r="R2240" s="9">
        <f t="shared" si="139"/>
        <v>69.569620253164558</v>
      </c>
      <c r="S2240" t="str">
        <f>IF(P2240=Games, "Games")</f>
        <v>Games</v>
      </c>
    </row>
    <row r="2241" spans="1:19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3">
        <f t="shared" si="136"/>
        <v>41609.168055555558</v>
      </c>
      <c r="K2241" s="5">
        <v>1382742014</v>
      </c>
      <c r="L2241" s="13">
        <f t="shared" si="137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8">
        <f t="shared" si="138"/>
        <v>128.02668</v>
      </c>
      <c r="R2241" s="9">
        <f t="shared" si="139"/>
        <v>75.133028169014082</v>
      </c>
      <c r="S2241" t="str">
        <f>IF(P2241=Games, "Games")</f>
        <v>Games</v>
      </c>
    </row>
    <row r="2242" spans="1:19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3">
        <f t="shared" si="136"/>
        <v>42482.825740740736</v>
      </c>
      <c r="K2242" s="5">
        <v>1458762544</v>
      </c>
      <c r="L2242" s="13">
        <f t="shared" si="137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8">
        <f t="shared" si="138"/>
        <v>270.68</v>
      </c>
      <c r="R2242" s="9">
        <f t="shared" si="139"/>
        <v>140.97916666666666</v>
      </c>
      <c r="S2242" t="str">
        <f>IF(P2242=Games, "Games")</f>
        <v>Games</v>
      </c>
    </row>
    <row r="2243" spans="1:19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3">
        <f t="shared" ref="J2243:J2306" si="140">(((I2243/60)/60)/24)+DATE(1970,1,1)</f>
        <v>42796.827546296292</v>
      </c>
      <c r="K2243" s="5">
        <v>1485892300</v>
      </c>
      <c r="L2243" s="13">
        <f t="shared" ref="L2243:L2306" si="14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8">
        <f t="shared" ref="Q2243:Q2306" si="142">E2243/D2243*100</f>
        <v>806.4</v>
      </c>
      <c r="R2243" s="9">
        <f t="shared" ref="R2243:R2306" si="143">E2243/N2243</f>
        <v>49.472392638036808</v>
      </c>
      <c r="S2243" t="str">
        <f>IF(P2243=Games, "Games")</f>
        <v>Games</v>
      </c>
    </row>
    <row r="2244" spans="1:19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3">
        <f t="shared" si="140"/>
        <v>41605.126388888886</v>
      </c>
      <c r="K2244" s="5">
        <v>1382449733</v>
      </c>
      <c r="L2244" s="13">
        <f t="shared" si="141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8">
        <f t="shared" si="142"/>
        <v>1360.0976000000001</v>
      </c>
      <c r="R2244" s="9">
        <f t="shared" si="143"/>
        <v>53.865251485148519</v>
      </c>
      <c r="S2244" t="str">
        <f>IF(P2244=Games, "Games")</f>
        <v>Games</v>
      </c>
    </row>
    <row r="2245" spans="1:19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3">
        <f t="shared" si="140"/>
        <v>42807.125</v>
      </c>
      <c r="K2245" s="5">
        <v>1488823290</v>
      </c>
      <c r="L2245" s="13">
        <f t="shared" si="141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8">
        <f t="shared" si="142"/>
        <v>930250</v>
      </c>
      <c r="R2245" s="9">
        <f t="shared" si="143"/>
        <v>4.5712530712530715</v>
      </c>
      <c r="S2245" t="str">
        <f>IF(P2245=Games, "Games")</f>
        <v>Games</v>
      </c>
    </row>
    <row r="2246" spans="1:19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3">
        <f t="shared" si="140"/>
        <v>42659.854166666672</v>
      </c>
      <c r="K2246" s="5">
        <v>1475609946</v>
      </c>
      <c r="L2246" s="13">
        <f t="shared" si="141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8">
        <f t="shared" si="142"/>
        <v>377.02</v>
      </c>
      <c r="R2246" s="9">
        <f t="shared" si="143"/>
        <v>65.00344827586207</v>
      </c>
      <c r="S2246" t="str">
        <f>IF(P2246=Games, "Games")</f>
        <v>Games</v>
      </c>
    </row>
    <row r="2247" spans="1:19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3">
        <f t="shared" si="140"/>
        <v>41691.75</v>
      </c>
      <c r="K2247" s="5">
        <v>1390323617</v>
      </c>
      <c r="L2247" s="13">
        <f t="shared" si="141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8">
        <f t="shared" si="142"/>
        <v>2647.0250000000001</v>
      </c>
      <c r="R2247" s="9">
        <f t="shared" si="143"/>
        <v>53.475252525252522</v>
      </c>
      <c r="S2247" t="str">
        <f>IF(P2247=Games, "Games")</f>
        <v>Games</v>
      </c>
    </row>
    <row r="2248" spans="1:19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3">
        <f t="shared" si="140"/>
        <v>42251.79178240741</v>
      </c>
      <c r="K2248" s="5">
        <v>1438801210</v>
      </c>
      <c r="L2248" s="13">
        <f t="shared" si="141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8">
        <f t="shared" si="142"/>
        <v>100.12</v>
      </c>
      <c r="R2248" s="9">
        <f t="shared" si="143"/>
        <v>43.912280701754383</v>
      </c>
      <c r="S2248" t="str">
        <f>IF(P2248=Games, "Games")</f>
        <v>Games</v>
      </c>
    </row>
    <row r="2249" spans="1:19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3">
        <f t="shared" si="140"/>
        <v>42214.666261574079</v>
      </c>
      <c r="K2249" s="5">
        <v>1436975965</v>
      </c>
      <c r="L2249" s="13">
        <f t="shared" si="141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8">
        <f t="shared" si="142"/>
        <v>104.45405405405405</v>
      </c>
      <c r="R2249" s="9">
        <f t="shared" si="143"/>
        <v>50.852631578947367</v>
      </c>
      <c r="S2249" t="str">
        <f>IF(P2249=Games, "Games")</f>
        <v>Games</v>
      </c>
    </row>
    <row r="2250" spans="1:19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3">
        <f t="shared" si="140"/>
        <v>42718.875902777778</v>
      </c>
      <c r="K2250" s="5">
        <v>1479157278</v>
      </c>
      <c r="L2250" s="13">
        <f t="shared" si="141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8">
        <f t="shared" si="142"/>
        <v>107.21428571428571</v>
      </c>
      <c r="R2250" s="9">
        <f t="shared" si="143"/>
        <v>58.6328125</v>
      </c>
      <c r="S2250" t="str">
        <f>IF(P2250=Games, "Games")</f>
        <v>Games</v>
      </c>
    </row>
    <row r="2251" spans="1:19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3">
        <f t="shared" si="140"/>
        <v>41366.661631944444</v>
      </c>
      <c r="K2251" s="5">
        <v>1362329565</v>
      </c>
      <c r="L2251" s="13">
        <f t="shared" si="141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8">
        <f t="shared" si="142"/>
        <v>168.77142857142857</v>
      </c>
      <c r="R2251" s="9">
        <f t="shared" si="143"/>
        <v>32.81666666666667</v>
      </c>
      <c r="S2251" t="str">
        <f>IF(P2251=Games, "Games")</f>
        <v>Games</v>
      </c>
    </row>
    <row r="2252" spans="1:19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3">
        <f t="shared" si="140"/>
        <v>42707.0471412037</v>
      </c>
      <c r="K2252" s="5">
        <v>1478131673</v>
      </c>
      <c r="L2252" s="13">
        <f t="shared" si="141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8">
        <f t="shared" si="142"/>
        <v>975.11200000000008</v>
      </c>
      <c r="R2252" s="9">
        <f t="shared" si="143"/>
        <v>426.93169877408059</v>
      </c>
      <c r="S2252" t="str">
        <f>IF(P2252=Games, "Games")</f>
        <v>Games</v>
      </c>
    </row>
    <row r="2253" spans="1:19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3">
        <f t="shared" si="140"/>
        <v>41867.34579861111</v>
      </c>
      <c r="K2253" s="5">
        <v>1406362677</v>
      </c>
      <c r="L2253" s="13">
        <f t="shared" si="141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8">
        <f t="shared" si="142"/>
        <v>134.44929411764704</v>
      </c>
      <c r="R2253" s="9">
        <f t="shared" si="143"/>
        <v>23.808729166666669</v>
      </c>
      <c r="S2253" t="str">
        <f>IF(P2253=Games, "Games")</f>
        <v>Games</v>
      </c>
    </row>
    <row r="2254" spans="1:19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3">
        <f t="shared" si="140"/>
        <v>42588.327986111108</v>
      </c>
      <c r="K2254" s="5">
        <v>1469173938</v>
      </c>
      <c r="L2254" s="13">
        <f t="shared" si="141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8">
        <f t="shared" si="142"/>
        <v>272.27777777777777</v>
      </c>
      <c r="R2254" s="9">
        <f t="shared" si="143"/>
        <v>98.413654618473899</v>
      </c>
      <c r="S2254" t="str">
        <f>IF(P2254=Games, "Games")</f>
        <v>Games</v>
      </c>
    </row>
    <row r="2255" spans="1:19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3">
        <f t="shared" si="140"/>
        <v>42326.672997685186</v>
      </c>
      <c r="K2255" s="5">
        <v>1445267347</v>
      </c>
      <c r="L2255" s="13">
        <f t="shared" si="141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8">
        <f t="shared" si="142"/>
        <v>112.6875</v>
      </c>
      <c r="R2255" s="9">
        <f t="shared" si="143"/>
        <v>107.32142857142857</v>
      </c>
      <c r="S2255" t="str">
        <f>IF(P2255=Games, "Games")</f>
        <v>Games</v>
      </c>
    </row>
    <row r="2256" spans="1:19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3">
        <f t="shared" si="140"/>
        <v>42759.647777777776</v>
      </c>
      <c r="K2256" s="5">
        <v>1484667168</v>
      </c>
      <c r="L2256" s="13">
        <f t="shared" si="141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8">
        <f t="shared" si="142"/>
        <v>459.8</v>
      </c>
      <c r="R2256" s="9">
        <f t="shared" si="143"/>
        <v>11.67005076142132</v>
      </c>
      <c r="S2256" t="str">
        <f>IF(P2256=Games, "Games")</f>
        <v>Games</v>
      </c>
    </row>
    <row r="2257" spans="1:19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3">
        <f t="shared" si="140"/>
        <v>42497.951979166668</v>
      </c>
      <c r="K2257" s="5">
        <v>1460069451</v>
      </c>
      <c r="L2257" s="13">
        <f t="shared" si="141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8">
        <f t="shared" si="142"/>
        <v>286.65822784810126</v>
      </c>
      <c r="R2257" s="9">
        <f t="shared" si="143"/>
        <v>41.782287822878232</v>
      </c>
      <c r="S2257" t="str">
        <f>IF(P2257=Games, "Games")</f>
        <v>Games</v>
      </c>
    </row>
    <row r="2258" spans="1:19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3">
        <f t="shared" si="140"/>
        <v>42696.451921296291</v>
      </c>
      <c r="K2258" s="5">
        <v>1478602246</v>
      </c>
      <c r="L2258" s="13">
        <f t="shared" si="141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8">
        <f t="shared" si="142"/>
        <v>222.70833333333334</v>
      </c>
      <c r="R2258" s="9">
        <f t="shared" si="143"/>
        <v>21.38</v>
      </c>
      <c r="S2258" t="str">
        <f>IF(P2258=Games, "Games")</f>
        <v>Games</v>
      </c>
    </row>
    <row r="2259" spans="1:19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3">
        <f t="shared" si="140"/>
        <v>42540.958333333328</v>
      </c>
      <c r="K2259" s="5">
        <v>1463351329</v>
      </c>
      <c r="L2259" s="13">
        <f t="shared" si="141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8">
        <f t="shared" si="142"/>
        <v>636.14</v>
      </c>
      <c r="R2259" s="9">
        <f t="shared" si="143"/>
        <v>94.103550295857985</v>
      </c>
      <c r="S2259" t="str">
        <f>IF(P2259=Games, "Games")</f>
        <v>Games</v>
      </c>
    </row>
    <row r="2260" spans="1:19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3">
        <f t="shared" si="140"/>
        <v>42166.75100694444</v>
      </c>
      <c r="K2260" s="5">
        <v>1431453687</v>
      </c>
      <c r="L2260" s="13">
        <f t="shared" si="141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8">
        <f t="shared" si="142"/>
        <v>146.5</v>
      </c>
      <c r="R2260" s="9">
        <f t="shared" si="143"/>
        <v>15.721951219512196</v>
      </c>
      <c r="S2260" t="str">
        <f>IF(P2260=Games, "Games")</f>
        <v>Games</v>
      </c>
    </row>
    <row r="2261" spans="1:19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3">
        <f t="shared" si="140"/>
        <v>42712.804814814815</v>
      </c>
      <c r="K2261" s="5">
        <v>1480360736</v>
      </c>
      <c r="L2261" s="13">
        <f t="shared" si="141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8">
        <f t="shared" si="142"/>
        <v>1867.1</v>
      </c>
      <c r="R2261" s="9">
        <f t="shared" si="143"/>
        <v>90.635922330097088</v>
      </c>
      <c r="S2261" t="str">
        <f>IF(P2261=Games, "Games")</f>
        <v>Games</v>
      </c>
    </row>
    <row r="2262" spans="1:19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3">
        <f t="shared" si="140"/>
        <v>41724.975115740745</v>
      </c>
      <c r="K2262" s="5">
        <v>1393287850</v>
      </c>
      <c r="L2262" s="13">
        <f t="shared" si="141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8">
        <f t="shared" si="142"/>
        <v>326.92</v>
      </c>
      <c r="R2262" s="9">
        <f t="shared" si="143"/>
        <v>97.297619047619051</v>
      </c>
      <c r="S2262" t="str">
        <f>IF(P2262=Games, "Games")</f>
        <v>Games</v>
      </c>
    </row>
    <row r="2263" spans="1:19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3">
        <f t="shared" si="140"/>
        <v>42780.724768518514</v>
      </c>
      <c r="K2263" s="5">
        <v>1485278620</v>
      </c>
      <c r="L2263" s="13">
        <f t="shared" si="141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8">
        <f t="shared" si="142"/>
        <v>779.5</v>
      </c>
      <c r="R2263" s="9">
        <f t="shared" si="143"/>
        <v>37.11904761904762</v>
      </c>
      <c r="S2263" t="str">
        <f>IF(P2263=Games, "Games")</f>
        <v>Games</v>
      </c>
    </row>
    <row r="2264" spans="1:19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3">
        <f t="shared" si="140"/>
        <v>41961</v>
      </c>
      <c r="K2264" s="5">
        <v>1413295358</v>
      </c>
      <c r="L2264" s="13">
        <f t="shared" si="141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8">
        <f t="shared" si="142"/>
        <v>154.15151515151516</v>
      </c>
      <c r="R2264" s="9">
        <f t="shared" si="143"/>
        <v>28.104972375690608</v>
      </c>
      <c r="S2264" t="str">
        <f>IF(P2264=Games, "Games")</f>
        <v>Games</v>
      </c>
    </row>
    <row r="2265" spans="1:19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3">
        <f t="shared" si="140"/>
        <v>42035.832326388889</v>
      </c>
      <c r="K2265" s="5">
        <v>1420919913</v>
      </c>
      <c r="L2265" s="13">
        <f t="shared" si="141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8">
        <f t="shared" si="142"/>
        <v>115.54666666666667</v>
      </c>
      <c r="R2265" s="9">
        <f t="shared" si="143"/>
        <v>144.43333333333334</v>
      </c>
      <c r="S2265" t="str">
        <f>IF(P2265=Games, "Games")</f>
        <v>Games</v>
      </c>
    </row>
    <row r="2266" spans="1:19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3">
        <f t="shared" si="140"/>
        <v>42513.125</v>
      </c>
      <c r="K2266" s="5">
        <v>1462543114</v>
      </c>
      <c r="L2266" s="13">
        <f t="shared" si="141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8">
        <f t="shared" si="142"/>
        <v>180.03333333333333</v>
      </c>
      <c r="R2266" s="9">
        <f t="shared" si="143"/>
        <v>24.274157303370785</v>
      </c>
      <c r="S2266" t="str">
        <f>IF(P2266=Games, "Games")</f>
        <v>Games</v>
      </c>
    </row>
    <row r="2267" spans="1:19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3">
        <f t="shared" si="140"/>
        <v>42696.853090277778</v>
      </c>
      <c r="K2267" s="5">
        <v>1479241707</v>
      </c>
      <c r="L2267" s="13">
        <f t="shared" si="141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8">
        <f t="shared" si="142"/>
        <v>298.5</v>
      </c>
      <c r="R2267" s="9">
        <f t="shared" si="143"/>
        <v>35.117647058823529</v>
      </c>
      <c r="S2267" t="str">
        <f>IF(P2267=Games, "Games")</f>
        <v>Games</v>
      </c>
    </row>
    <row r="2268" spans="1:19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3">
        <f t="shared" si="140"/>
        <v>42487.083333333328</v>
      </c>
      <c r="K2268" s="5">
        <v>1460235592</v>
      </c>
      <c r="L2268" s="13">
        <f t="shared" si="141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8">
        <f t="shared" si="142"/>
        <v>320.26666666666665</v>
      </c>
      <c r="R2268" s="9">
        <f t="shared" si="143"/>
        <v>24.762886597938145</v>
      </c>
      <c r="S2268" t="str">
        <f>IF(P2268=Games, "Games")</f>
        <v>Games</v>
      </c>
    </row>
    <row r="2269" spans="1:19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3">
        <f t="shared" si="140"/>
        <v>41994.041666666672</v>
      </c>
      <c r="K2269" s="5">
        <v>1416945297</v>
      </c>
      <c r="L2269" s="13">
        <f t="shared" si="141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8">
        <f t="shared" si="142"/>
        <v>380.52499999999998</v>
      </c>
      <c r="R2269" s="9">
        <f t="shared" si="143"/>
        <v>188.37871287128712</v>
      </c>
      <c r="S2269" t="str">
        <f>IF(P2269=Games, "Games")</f>
        <v>Games</v>
      </c>
    </row>
    <row r="2270" spans="1:19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3">
        <f t="shared" si="140"/>
        <v>42806.082349537035</v>
      </c>
      <c r="K2270" s="5">
        <v>1486691915</v>
      </c>
      <c r="L2270" s="13">
        <f t="shared" si="141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8">
        <f t="shared" si="142"/>
        <v>102.60000000000001</v>
      </c>
      <c r="R2270" s="9">
        <f t="shared" si="143"/>
        <v>148.08247422680412</v>
      </c>
      <c r="S2270" t="str">
        <f>IF(P2270=Games, "Games")</f>
        <v>Games</v>
      </c>
    </row>
    <row r="2271" spans="1:19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3">
        <f t="shared" si="140"/>
        <v>42801.208333333328</v>
      </c>
      <c r="K2271" s="5">
        <v>1486745663</v>
      </c>
      <c r="L2271" s="13">
        <f t="shared" si="141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8">
        <f t="shared" si="142"/>
        <v>1801.64</v>
      </c>
      <c r="R2271" s="9">
        <f t="shared" si="143"/>
        <v>49.934589800443462</v>
      </c>
      <c r="S2271" t="str">
        <f>IF(P2271=Games, "Games")</f>
        <v>Games</v>
      </c>
    </row>
    <row r="2272" spans="1:19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3">
        <f t="shared" si="140"/>
        <v>42745.915972222225</v>
      </c>
      <c r="K2272" s="5">
        <v>1482353513</v>
      </c>
      <c r="L2272" s="13">
        <f t="shared" si="141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8">
        <f t="shared" si="142"/>
        <v>720.24800000000005</v>
      </c>
      <c r="R2272" s="9">
        <f t="shared" si="143"/>
        <v>107.82155688622754</v>
      </c>
      <c r="S2272" t="str">
        <f>IF(P2272=Games, "Games")</f>
        <v>Games</v>
      </c>
    </row>
    <row r="2273" spans="1:19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3">
        <f t="shared" si="140"/>
        <v>42714.000046296293</v>
      </c>
      <c r="K2273" s="5">
        <v>1478736004</v>
      </c>
      <c r="L2273" s="13">
        <f t="shared" si="141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8">
        <f t="shared" si="142"/>
        <v>283.09000000000003</v>
      </c>
      <c r="R2273" s="9">
        <f t="shared" si="143"/>
        <v>42.63403614457831</v>
      </c>
      <c r="S2273" t="str">
        <f>IF(P2273=Games, "Games")</f>
        <v>Games</v>
      </c>
    </row>
    <row r="2274" spans="1:19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3">
        <f t="shared" si="140"/>
        <v>42345.699490740735</v>
      </c>
      <c r="K2274" s="5">
        <v>1446914836</v>
      </c>
      <c r="L2274" s="13">
        <f t="shared" si="141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8">
        <f t="shared" si="142"/>
        <v>1356.6000000000001</v>
      </c>
      <c r="R2274" s="9">
        <f t="shared" si="143"/>
        <v>14.370762711864407</v>
      </c>
      <c r="S2274" t="str">
        <f>IF(P2274=Games, "Games")</f>
        <v>Games</v>
      </c>
    </row>
    <row r="2275" spans="1:19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3">
        <f t="shared" si="140"/>
        <v>42806.507430555561</v>
      </c>
      <c r="K2275" s="5">
        <v>1487164242</v>
      </c>
      <c r="L2275" s="13">
        <f t="shared" si="141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8">
        <f t="shared" si="142"/>
        <v>220.35999999999999</v>
      </c>
      <c r="R2275" s="9">
        <f t="shared" si="143"/>
        <v>37.476190476190474</v>
      </c>
      <c r="S2275" t="str">
        <f>IF(P2275=Games, "Games")</f>
        <v>Games</v>
      </c>
    </row>
    <row r="2276" spans="1:19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3">
        <f t="shared" si="140"/>
        <v>41693.500659722224</v>
      </c>
      <c r="K2276" s="5">
        <v>1390564857</v>
      </c>
      <c r="L2276" s="13">
        <f t="shared" si="141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8">
        <f t="shared" si="142"/>
        <v>119.6</v>
      </c>
      <c r="R2276" s="9">
        <f t="shared" si="143"/>
        <v>30.202020202020201</v>
      </c>
      <c r="S2276" t="str">
        <f>IF(P2276=Games, "Games")</f>
        <v>Games</v>
      </c>
    </row>
    <row r="2277" spans="1:19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3">
        <f t="shared" si="140"/>
        <v>41995.616655092599</v>
      </c>
      <c r="K2277" s="5">
        <v>1416667679</v>
      </c>
      <c r="L2277" s="13">
        <f t="shared" si="141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8">
        <f t="shared" si="142"/>
        <v>407.76923076923077</v>
      </c>
      <c r="R2277" s="9">
        <f t="shared" si="143"/>
        <v>33.550632911392405</v>
      </c>
      <c r="S2277" t="str">
        <f>IF(P2277=Games, "Games")</f>
        <v>Games</v>
      </c>
    </row>
    <row r="2278" spans="1:19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3">
        <f t="shared" si="140"/>
        <v>41644.651493055557</v>
      </c>
      <c r="K2278" s="5">
        <v>1386344289</v>
      </c>
      <c r="L2278" s="13">
        <f t="shared" si="141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8">
        <f t="shared" si="142"/>
        <v>105.81826105905425</v>
      </c>
      <c r="R2278" s="9">
        <f t="shared" si="143"/>
        <v>64.74666666666667</v>
      </c>
      <c r="S2278" t="str">
        <f>IF(P2278=Games, "Games")</f>
        <v>Games</v>
      </c>
    </row>
    <row r="2279" spans="1:19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3">
        <f t="shared" si="140"/>
        <v>40966.678506944445</v>
      </c>
      <c r="K2279" s="5">
        <v>1327767423</v>
      </c>
      <c r="L2279" s="13">
        <f t="shared" si="141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8">
        <f t="shared" si="142"/>
        <v>141.08235294117648</v>
      </c>
      <c r="R2279" s="9">
        <f t="shared" si="143"/>
        <v>57.932367149758456</v>
      </c>
      <c r="S2279" t="str">
        <f>IF(P2279=Games, "Games")</f>
        <v>Games</v>
      </c>
    </row>
    <row r="2280" spans="1:19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3">
        <f t="shared" si="140"/>
        <v>42372.957638888889</v>
      </c>
      <c r="K2280" s="5">
        <v>1448902867</v>
      </c>
      <c r="L2280" s="13">
        <f t="shared" si="141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8">
        <f t="shared" si="142"/>
        <v>270.7</v>
      </c>
      <c r="R2280" s="9">
        <f t="shared" si="143"/>
        <v>53.078431372549019</v>
      </c>
      <c r="S2280" t="str">
        <f>IF(P2280=Games, "Games")</f>
        <v>Games</v>
      </c>
    </row>
    <row r="2281" spans="1:19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3">
        <f t="shared" si="140"/>
        <v>42039.166666666672</v>
      </c>
      <c r="K2281" s="5">
        <v>1421436099</v>
      </c>
      <c r="L2281" s="13">
        <f t="shared" si="141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8">
        <f t="shared" si="142"/>
        <v>153.80000000000001</v>
      </c>
      <c r="R2281" s="9">
        <f t="shared" si="143"/>
        <v>48.0625</v>
      </c>
      <c r="S2281" t="str">
        <f>IF(P2281=Games, "Games")</f>
        <v>Games</v>
      </c>
    </row>
    <row r="2282" spans="1:19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3">
        <f t="shared" si="140"/>
        <v>42264.624895833331</v>
      </c>
      <c r="K2282" s="5">
        <v>1439909991</v>
      </c>
      <c r="L2282" s="13">
        <f t="shared" si="141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8">
        <f t="shared" si="142"/>
        <v>403.57653061224488</v>
      </c>
      <c r="R2282" s="9">
        <f t="shared" si="143"/>
        <v>82.396874999999994</v>
      </c>
      <c r="S2282" t="str">
        <f>IF(P2282=Games, "Games")</f>
        <v>Games</v>
      </c>
    </row>
    <row r="2283" spans="1:19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3">
        <f t="shared" si="140"/>
        <v>40749.284722222219</v>
      </c>
      <c r="K2283" s="5">
        <v>1306219897</v>
      </c>
      <c r="L2283" s="13">
        <f t="shared" si="141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8">
        <f t="shared" si="142"/>
        <v>185</v>
      </c>
      <c r="R2283" s="9">
        <f t="shared" si="143"/>
        <v>50.454545454545453</v>
      </c>
      <c r="S2283" t="str">
        <f>IF(P2283=music, "music")</f>
        <v>music</v>
      </c>
    </row>
    <row r="2284" spans="1:19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3">
        <f t="shared" si="140"/>
        <v>42383.17460648148</v>
      </c>
      <c r="K2284" s="5">
        <v>1447560686</v>
      </c>
      <c r="L2284" s="13">
        <f t="shared" si="141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8">
        <f t="shared" si="142"/>
        <v>185.33333333333331</v>
      </c>
      <c r="R2284" s="9">
        <f t="shared" si="143"/>
        <v>115.83333333333333</v>
      </c>
      <c r="S2284" t="str">
        <f>IF(P2284=music, "music")</f>
        <v>music</v>
      </c>
    </row>
    <row r="2285" spans="1:19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3">
        <f t="shared" si="140"/>
        <v>41038.083379629628</v>
      </c>
      <c r="K2285" s="5">
        <v>1331348404</v>
      </c>
      <c r="L2285" s="13">
        <f t="shared" si="141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8">
        <f t="shared" si="142"/>
        <v>100.85533333333332</v>
      </c>
      <c r="R2285" s="9">
        <f t="shared" si="143"/>
        <v>63.03458333333333</v>
      </c>
      <c r="S2285" t="str">
        <f>IF(P2285=music, "music")</f>
        <v>music</v>
      </c>
    </row>
    <row r="2286" spans="1:19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3">
        <f t="shared" si="140"/>
        <v>40614.166666666664</v>
      </c>
      <c r="K2286" s="5">
        <v>1297451245</v>
      </c>
      <c r="L2286" s="13">
        <f t="shared" si="141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8">
        <f t="shared" si="142"/>
        <v>106.22116666666668</v>
      </c>
      <c r="R2286" s="9">
        <f t="shared" si="143"/>
        <v>108.02152542372882</v>
      </c>
      <c r="S2286" t="str">
        <f>IF(P2286=music, "music")</f>
        <v>music</v>
      </c>
    </row>
    <row r="2287" spans="1:19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3">
        <f t="shared" si="140"/>
        <v>41089.185682870368</v>
      </c>
      <c r="K2287" s="5">
        <v>1338352043</v>
      </c>
      <c r="L2287" s="13">
        <f t="shared" si="141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8">
        <f t="shared" si="142"/>
        <v>121.36666666666667</v>
      </c>
      <c r="R2287" s="9">
        <f t="shared" si="143"/>
        <v>46.088607594936711</v>
      </c>
      <c r="S2287" t="str">
        <f>IF(P2287=music, "music")</f>
        <v>music</v>
      </c>
    </row>
    <row r="2288" spans="1:19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3">
        <f t="shared" si="140"/>
        <v>41523.165972222225</v>
      </c>
      <c r="K2288" s="5">
        <v>1376003254</v>
      </c>
      <c r="L2288" s="13">
        <f t="shared" si="141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8">
        <f t="shared" si="142"/>
        <v>100.06666666666666</v>
      </c>
      <c r="R2288" s="9">
        <f t="shared" si="143"/>
        <v>107.21428571428571</v>
      </c>
      <c r="S2288" t="str">
        <f>IF(P2288=music, "music")</f>
        <v>music</v>
      </c>
    </row>
    <row r="2289" spans="1:19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3">
        <f t="shared" si="140"/>
        <v>41813.667361111111</v>
      </c>
      <c r="K2289" s="5">
        <v>1401724860</v>
      </c>
      <c r="L2289" s="13">
        <f t="shared" si="141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8">
        <f t="shared" si="142"/>
        <v>119.97755555555555</v>
      </c>
      <c r="R2289" s="9">
        <f t="shared" si="143"/>
        <v>50.9338679245283</v>
      </c>
      <c r="S2289" t="str">
        <f>IF(P2289=music, "music")</f>
        <v>music</v>
      </c>
    </row>
    <row r="2290" spans="1:19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3">
        <f t="shared" si="140"/>
        <v>41086.75</v>
      </c>
      <c r="K2290" s="5">
        <v>1339098689</v>
      </c>
      <c r="L2290" s="13">
        <f t="shared" si="141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8">
        <f t="shared" si="142"/>
        <v>100.1</v>
      </c>
      <c r="R2290" s="9">
        <f t="shared" si="143"/>
        <v>40.04</v>
      </c>
      <c r="S2290" t="str">
        <f>IF(P2290=music, "music")</f>
        <v>music</v>
      </c>
    </row>
    <row r="2291" spans="1:19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3">
        <f t="shared" si="140"/>
        <v>41614.973611111112</v>
      </c>
      <c r="K2291" s="5">
        <v>1382659060</v>
      </c>
      <c r="L2291" s="13">
        <f t="shared" si="141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8">
        <f t="shared" si="142"/>
        <v>107.4</v>
      </c>
      <c r="R2291" s="9">
        <f t="shared" si="143"/>
        <v>64.44</v>
      </c>
      <c r="S2291" t="str">
        <f>IF(P2291=music, "music")</f>
        <v>music</v>
      </c>
    </row>
    <row r="2292" spans="1:19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3">
        <f t="shared" si="140"/>
        <v>40148.708333333336</v>
      </c>
      <c r="K2292" s="5">
        <v>1252908330</v>
      </c>
      <c r="L2292" s="13">
        <f t="shared" si="141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8">
        <f t="shared" si="142"/>
        <v>104.06666666666666</v>
      </c>
      <c r="R2292" s="9">
        <f t="shared" si="143"/>
        <v>53.827586206896555</v>
      </c>
      <c r="S2292" t="str">
        <f>IF(P2292=music, "music")</f>
        <v>music</v>
      </c>
    </row>
    <row r="2293" spans="1:19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3">
        <f t="shared" si="140"/>
        <v>41022.166666666664</v>
      </c>
      <c r="K2293" s="5">
        <v>1332199618</v>
      </c>
      <c r="L2293" s="13">
        <f t="shared" si="141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8">
        <f t="shared" si="142"/>
        <v>172.8</v>
      </c>
      <c r="R2293" s="9">
        <f t="shared" si="143"/>
        <v>100.46511627906976</v>
      </c>
      <c r="S2293" t="str">
        <f>IF(P2293=music, "music")</f>
        <v>music</v>
      </c>
    </row>
    <row r="2294" spans="1:19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3">
        <f t="shared" si="140"/>
        <v>41017.697638888887</v>
      </c>
      <c r="K2294" s="5">
        <v>1332175476</v>
      </c>
      <c r="L2294" s="13">
        <f t="shared" si="141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8">
        <f t="shared" si="142"/>
        <v>107.2505</v>
      </c>
      <c r="R2294" s="9">
        <f t="shared" si="143"/>
        <v>46.630652173913049</v>
      </c>
      <c r="S2294" t="str">
        <f>IF(P2294=music, "music")</f>
        <v>music</v>
      </c>
    </row>
    <row r="2295" spans="1:19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3">
        <f t="shared" si="140"/>
        <v>41177.165972222225</v>
      </c>
      <c r="K2295" s="5">
        <v>1346345999</v>
      </c>
      <c r="L2295" s="13">
        <f t="shared" si="141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8">
        <f t="shared" si="142"/>
        <v>108.23529411764706</v>
      </c>
      <c r="R2295" s="9">
        <f t="shared" si="143"/>
        <v>34.074074074074076</v>
      </c>
      <c r="S2295" t="str">
        <f>IF(P2295=music, "music")</f>
        <v>music</v>
      </c>
    </row>
    <row r="2296" spans="1:19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3">
        <f t="shared" si="140"/>
        <v>41294.72314814815</v>
      </c>
      <c r="K2296" s="5">
        <v>1356110480</v>
      </c>
      <c r="L2296" s="13">
        <f t="shared" si="141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8">
        <f t="shared" si="142"/>
        <v>146.08079999999998</v>
      </c>
      <c r="R2296" s="9">
        <f t="shared" si="143"/>
        <v>65.214642857142863</v>
      </c>
      <c r="S2296" t="str">
        <f>IF(P2296=music, "music")</f>
        <v>music</v>
      </c>
    </row>
    <row r="2297" spans="1:19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3">
        <f t="shared" si="140"/>
        <v>41300.954351851848</v>
      </c>
      <c r="K2297" s="5">
        <v>1356648856</v>
      </c>
      <c r="L2297" s="13">
        <f t="shared" si="141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8">
        <f t="shared" si="142"/>
        <v>125.25</v>
      </c>
      <c r="R2297" s="9">
        <f t="shared" si="143"/>
        <v>44.205882352941174</v>
      </c>
      <c r="S2297" t="str">
        <f>IF(P2297=music, "music")</f>
        <v>music</v>
      </c>
    </row>
    <row r="2298" spans="1:19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3">
        <f t="shared" si="140"/>
        <v>40962.731782407405</v>
      </c>
      <c r="K2298" s="5">
        <v>1326994426</v>
      </c>
      <c r="L2298" s="13">
        <f t="shared" si="141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8">
        <f t="shared" si="142"/>
        <v>149.07142857142856</v>
      </c>
      <c r="R2298" s="9">
        <f t="shared" si="143"/>
        <v>71.965517241379317</v>
      </c>
      <c r="S2298" t="str">
        <f>IF(P2298=music, "music")</f>
        <v>music</v>
      </c>
    </row>
    <row r="2299" spans="1:19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3">
        <f t="shared" si="140"/>
        <v>40982.165972222225</v>
      </c>
      <c r="K2299" s="5">
        <v>1328749249</v>
      </c>
      <c r="L2299" s="13">
        <f t="shared" si="141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8">
        <f t="shared" si="142"/>
        <v>100.6</v>
      </c>
      <c r="R2299" s="9">
        <f t="shared" si="143"/>
        <v>52.94736842105263</v>
      </c>
      <c r="S2299" t="str">
        <f>IF(P2299=music, "music")</f>
        <v>music</v>
      </c>
    </row>
    <row r="2300" spans="1:19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3">
        <f t="shared" si="140"/>
        <v>41724.798993055556</v>
      </c>
      <c r="K2300" s="5">
        <v>1393272633</v>
      </c>
      <c r="L2300" s="13">
        <f t="shared" si="141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8">
        <f t="shared" si="142"/>
        <v>105.07333333333332</v>
      </c>
      <c r="R2300" s="9">
        <f t="shared" si="143"/>
        <v>109.45138888888889</v>
      </c>
      <c r="S2300" t="str">
        <f>IF(P2300=music, "music")</f>
        <v>music</v>
      </c>
    </row>
    <row r="2301" spans="1:19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3">
        <f t="shared" si="140"/>
        <v>40580.032511574071</v>
      </c>
      <c r="K2301" s="5">
        <v>1295657209</v>
      </c>
      <c r="L2301" s="13">
        <f t="shared" si="141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8">
        <f t="shared" si="142"/>
        <v>350.16666666666663</v>
      </c>
      <c r="R2301" s="9">
        <f t="shared" si="143"/>
        <v>75.035714285714292</v>
      </c>
      <c r="S2301" t="str">
        <f>IF(P2301=music, "music")</f>
        <v>music</v>
      </c>
    </row>
    <row r="2302" spans="1:19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3">
        <f t="shared" si="140"/>
        <v>41088.727037037039</v>
      </c>
      <c r="K2302" s="5">
        <v>1339694816</v>
      </c>
      <c r="L2302" s="13">
        <f t="shared" si="141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8">
        <f t="shared" si="142"/>
        <v>101.25</v>
      </c>
      <c r="R2302" s="9">
        <f t="shared" si="143"/>
        <v>115.71428571428571</v>
      </c>
      <c r="S2302" t="str">
        <f>IF(P2302=music, "music")</f>
        <v>music</v>
      </c>
    </row>
    <row r="2303" spans="1:19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3">
        <f t="shared" si="140"/>
        <v>41446.146944444445</v>
      </c>
      <c r="K2303" s="5">
        <v>1369193496</v>
      </c>
      <c r="L2303" s="13">
        <f t="shared" si="141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8">
        <f t="shared" si="142"/>
        <v>133.6044</v>
      </c>
      <c r="R2303" s="9">
        <f t="shared" si="143"/>
        <v>31.659810426540286</v>
      </c>
      <c r="S2303" t="str">
        <f>IF(P2303=music, "music")</f>
        <v>music</v>
      </c>
    </row>
    <row r="2304" spans="1:19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3">
        <f t="shared" si="140"/>
        <v>41639.291666666664</v>
      </c>
      <c r="K2304" s="5">
        <v>1385585434</v>
      </c>
      <c r="L2304" s="13">
        <f t="shared" si="141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8">
        <f t="shared" si="142"/>
        <v>170.65217391304347</v>
      </c>
      <c r="R2304" s="9">
        <f t="shared" si="143"/>
        <v>46.176470588235297</v>
      </c>
      <c r="S2304" t="str">
        <f>IF(P2304=music, "music")</f>
        <v>music</v>
      </c>
    </row>
    <row r="2305" spans="1:19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3">
        <f t="shared" si="140"/>
        <v>40890.152731481481</v>
      </c>
      <c r="K2305" s="5">
        <v>1320287996</v>
      </c>
      <c r="L2305" s="13">
        <f t="shared" si="141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8">
        <f t="shared" si="142"/>
        <v>109.35829457364341</v>
      </c>
      <c r="R2305" s="9">
        <f t="shared" si="143"/>
        <v>68.481650485436887</v>
      </c>
      <c r="S2305" t="str">
        <f>IF(P2305=music, "music")</f>
        <v>music</v>
      </c>
    </row>
    <row r="2306" spans="1:19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3">
        <f t="shared" si="140"/>
        <v>40544.207638888889</v>
      </c>
      <c r="K2306" s="5">
        <v>1290281691</v>
      </c>
      <c r="L2306" s="13">
        <f t="shared" si="141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8">
        <f t="shared" si="142"/>
        <v>100.70033333333335</v>
      </c>
      <c r="R2306" s="9">
        <f t="shared" si="143"/>
        <v>53.469203539823013</v>
      </c>
      <c r="S2306" t="str">
        <f>IF(P2306=music, "music")</f>
        <v>music</v>
      </c>
    </row>
    <row r="2307" spans="1:19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3">
        <f t="shared" ref="J2307:J2370" si="144">(((I2307/60)/60)/24)+DATE(1970,1,1)</f>
        <v>41859.75</v>
      </c>
      <c r="K2307" s="5">
        <v>1405356072</v>
      </c>
      <c r="L2307" s="13">
        <f t="shared" ref="L2307:L2370" si="145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8">
        <f t="shared" ref="Q2307:Q2370" si="146">E2307/D2307*100</f>
        <v>101.22777777777779</v>
      </c>
      <c r="R2307" s="9">
        <f t="shared" ref="R2307:R2370" si="147">E2307/N2307</f>
        <v>109.10778443113773</v>
      </c>
      <c r="S2307" t="str">
        <f>IF(P2307=music, "music")</f>
        <v>music</v>
      </c>
    </row>
    <row r="2308" spans="1:19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3">
        <f t="shared" si="144"/>
        <v>40978.16815972222</v>
      </c>
      <c r="K2308" s="5">
        <v>1328760129</v>
      </c>
      <c r="L2308" s="13">
        <f t="shared" si="145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8">
        <f t="shared" si="146"/>
        <v>106.75857142857143</v>
      </c>
      <c r="R2308" s="9">
        <f t="shared" si="147"/>
        <v>51.185616438356163</v>
      </c>
      <c r="S2308" t="str">
        <f>IF(P2308=music, "music")</f>
        <v>music</v>
      </c>
    </row>
    <row r="2309" spans="1:19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3">
        <f t="shared" si="144"/>
        <v>41034.802407407406</v>
      </c>
      <c r="K2309" s="5">
        <v>1333653333</v>
      </c>
      <c r="L2309" s="13">
        <f t="shared" si="145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8">
        <f t="shared" si="146"/>
        <v>106.65777537961894</v>
      </c>
      <c r="R2309" s="9">
        <f t="shared" si="147"/>
        <v>27.936800000000002</v>
      </c>
      <c r="S2309" t="str">
        <f>IF(P2309=music, "music")</f>
        <v>music</v>
      </c>
    </row>
    <row r="2310" spans="1:19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3">
        <f t="shared" si="144"/>
        <v>41880.041666666664</v>
      </c>
      <c r="K2310" s="5">
        <v>1406847996</v>
      </c>
      <c r="L2310" s="13">
        <f t="shared" si="145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8">
        <f t="shared" si="146"/>
        <v>101.30622</v>
      </c>
      <c r="R2310" s="9">
        <f t="shared" si="147"/>
        <v>82.496921824104234</v>
      </c>
      <c r="S2310" t="str">
        <f>IF(P2310=music, "music")</f>
        <v>music</v>
      </c>
    </row>
    <row r="2311" spans="1:19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3">
        <f t="shared" si="144"/>
        <v>41342.987696759257</v>
      </c>
      <c r="K2311" s="5">
        <v>1359848537</v>
      </c>
      <c r="L2311" s="13">
        <f t="shared" si="145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8">
        <f t="shared" si="146"/>
        <v>106.67450000000001</v>
      </c>
      <c r="R2311" s="9">
        <f t="shared" si="147"/>
        <v>59.817476635514019</v>
      </c>
      <c r="S2311" t="str">
        <f>IF(P2311=music, "music")</f>
        <v>music</v>
      </c>
    </row>
    <row r="2312" spans="1:19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3">
        <f t="shared" si="144"/>
        <v>41354.752488425926</v>
      </c>
      <c r="K2312" s="5">
        <v>1361300615</v>
      </c>
      <c r="L2312" s="13">
        <f t="shared" si="145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8">
        <f t="shared" si="146"/>
        <v>428.83978378378379</v>
      </c>
      <c r="R2312" s="9">
        <f t="shared" si="147"/>
        <v>64.816470588235291</v>
      </c>
      <c r="S2312" t="str">
        <f>IF(P2312=music, "music")</f>
        <v>music</v>
      </c>
    </row>
    <row r="2313" spans="1:19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3">
        <f t="shared" si="144"/>
        <v>41766.004502314812</v>
      </c>
      <c r="K2313" s="5">
        <v>1396829189</v>
      </c>
      <c r="L2313" s="13">
        <f t="shared" si="145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8">
        <f t="shared" si="146"/>
        <v>104.11111111111111</v>
      </c>
      <c r="R2313" s="9">
        <f t="shared" si="147"/>
        <v>90.09615384615384</v>
      </c>
      <c r="S2313" t="str">
        <f>IF(P2313=music, "music")</f>
        <v>music</v>
      </c>
    </row>
    <row r="2314" spans="1:19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3">
        <f t="shared" si="144"/>
        <v>41747.958333333336</v>
      </c>
      <c r="K2314" s="5">
        <v>1395155478</v>
      </c>
      <c r="L2314" s="13">
        <f t="shared" si="145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8">
        <f t="shared" si="146"/>
        <v>107.86666666666666</v>
      </c>
      <c r="R2314" s="9">
        <f t="shared" si="147"/>
        <v>40.962025316455694</v>
      </c>
      <c r="S2314" t="str">
        <f>IF(P2314=music, "music")</f>
        <v>music</v>
      </c>
    </row>
    <row r="2315" spans="1:19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3">
        <f t="shared" si="144"/>
        <v>41032.958634259259</v>
      </c>
      <c r="K2315" s="5">
        <v>1333494026</v>
      </c>
      <c r="L2315" s="13">
        <f t="shared" si="145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8">
        <f t="shared" si="146"/>
        <v>175.84040000000002</v>
      </c>
      <c r="R2315" s="9">
        <f t="shared" si="147"/>
        <v>56.000127388535034</v>
      </c>
      <c r="S2315" t="str">
        <f>IF(P2315=music, "music")</f>
        <v>music</v>
      </c>
    </row>
    <row r="2316" spans="1:19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3">
        <f t="shared" si="144"/>
        <v>41067.551585648151</v>
      </c>
      <c r="K2316" s="5">
        <v>1336482857</v>
      </c>
      <c r="L2316" s="13">
        <f t="shared" si="145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8">
        <f t="shared" si="146"/>
        <v>156.97</v>
      </c>
      <c r="R2316" s="9">
        <f t="shared" si="147"/>
        <v>37.672800000000002</v>
      </c>
      <c r="S2316" t="str">
        <f>IF(P2316=music, "music")</f>
        <v>music</v>
      </c>
    </row>
    <row r="2317" spans="1:19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3">
        <f t="shared" si="144"/>
        <v>41034.72619212963</v>
      </c>
      <c r="K2317" s="5">
        <v>1333646743</v>
      </c>
      <c r="L2317" s="13">
        <f t="shared" si="145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8">
        <f t="shared" si="146"/>
        <v>102.60000000000001</v>
      </c>
      <c r="R2317" s="9">
        <f t="shared" si="147"/>
        <v>40.078125</v>
      </c>
      <c r="S2317" t="str">
        <f>IF(P2317=music, "music")</f>
        <v>music</v>
      </c>
    </row>
    <row r="2318" spans="1:19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3">
        <f t="shared" si="144"/>
        <v>40156.76666666667</v>
      </c>
      <c r="K2318" s="5">
        <v>1253726650</v>
      </c>
      <c r="L2318" s="13">
        <f t="shared" si="145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8">
        <f t="shared" si="146"/>
        <v>104.04266666666666</v>
      </c>
      <c r="R2318" s="9">
        <f t="shared" si="147"/>
        <v>78.031999999999996</v>
      </c>
      <c r="S2318" t="str">
        <f>IF(P2318=music, "music")</f>
        <v>music</v>
      </c>
    </row>
    <row r="2319" spans="1:19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3">
        <f t="shared" si="144"/>
        <v>40224.208333333336</v>
      </c>
      <c r="K2319" s="5">
        <v>1263474049</v>
      </c>
      <c r="L2319" s="13">
        <f t="shared" si="145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8">
        <f t="shared" si="146"/>
        <v>104</v>
      </c>
      <c r="R2319" s="9">
        <f t="shared" si="147"/>
        <v>18.90909090909091</v>
      </c>
      <c r="S2319" t="str">
        <f>IF(P2319=music, "music")</f>
        <v>music</v>
      </c>
    </row>
    <row r="2320" spans="1:19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3">
        <f t="shared" si="144"/>
        <v>40082.165972222225</v>
      </c>
      <c r="K2320" s="5">
        <v>1251214014</v>
      </c>
      <c r="L2320" s="13">
        <f t="shared" si="145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8">
        <f t="shared" si="146"/>
        <v>121.05999999999999</v>
      </c>
      <c r="R2320" s="9">
        <f t="shared" si="147"/>
        <v>37.134969325153371</v>
      </c>
      <c r="S2320" t="str">
        <f>IF(P2320=music, "music")</f>
        <v>music</v>
      </c>
    </row>
    <row r="2321" spans="1:19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3">
        <f t="shared" si="144"/>
        <v>41623.082002314812</v>
      </c>
      <c r="K2321" s="5">
        <v>1384480685</v>
      </c>
      <c r="L2321" s="13">
        <f t="shared" si="145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8">
        <f t="shared" si="146"/>
        <v>107.69999999999999</v>
      </c>
      <c r="R2321" s="9">
        <f t="shared" si="147"/>
        <v>41.961038961038959</v>
      </c>
      <c r="S2321" t="str">
        <f>IF(P2321=music, "music")</f>
        <v>music</v>
      </c>
    </row>
    <row r="2322" spans="1:19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3">
        <f t="shared" si="144"/>
        <v>41731.775462962964</v>
      </c>
      <c r="K2322" s="5">
        <v>1393443400</v>
      </c>
      <c r="L2322" s="13">
        <f t="shared" si="145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8">
        <f t="shared" si="146"/>
        <v>108.66</v>
      </c>
      <c r="R2322" s="9">
        <f t="shared" si="147"/>
        <v>61.044943820224717</v>
      </c>
      <c r="S2322" t="str">
        <f>IF(P2322=music, "music")</f>
        <v>music</v>
      </c>
    </row>
    <row r="2323" spans="1:19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3">
        <f t="shared" si="144"/>
        <v>42829.21876157407</v>
      </c>
      <c r="K2323" s="5">
        <v>1488694501</v>
      </c>
      <c r="L2323" s="13">
        <f t="shared" si="145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8">
        <f t="shared" si="146"/>
        <v>39.120962394619681</v>
      </c>
      <c r="R2323" s="9">
        <f t="shared" si="147"/>
        <v>64.53125</v>
      </c>
      <c r="S2323" t="str">
        <f>IF(P2323=Food, "Food")</f>
        <v>Food</v>
      </c>
    </row>
    <row r="2324" spans="1:19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3">
        <f t="shared" si="144"/>
        <v>42834.853807870371</v>
      </c>
      <c r="K2324" s="5">
        <v>1489181369</v>
      </c>
      <c r="L2324" s="13">
        <f t="shared" si="145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8">
        <f t="shared" si="146"/>
        <v>3.1481481481481479</v>
      </c>
      <c r="R2324" s="9">
        <f t="shared" si="147"/>
        <v>21.25</v>
      </c>
      <c r="S2324" t="str">
        <f>IF(P2324=Food, "Food")</f>
        <v>Food</v>
      </c>
    </row>
    <row r="2325" spans="1:19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3">
        <f t="shared" si="144"/>
        <v>42814.755173611105</v>
      </c>
      <c r="K2325" s="5">
        <v>1489428447</v>
      </c>
      <c r="L2325" s="13">
        <f t="shared" si="145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8">
        <f t="shared" si="146"/>
        <v>48</v>
      </c>
      <c r="R2325" s="9">
        <f t="shared" si="147"/>
        <v>30</v>
      </c>
      <c r="S2325" t="str">
        <f>IF(P2325=Food, "Food")</f>
        <v>Food</v>
      </c>
    </row>
    <row r="2326" spans="1:19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3">
        <f t="shared" si="144"/>
        <v>42820.843576388885</v>
      </c>
      <c r="K2326" s="5">
        <v>1487970885</v>
      </c>
      <c r="L2326" s="13">
        <f t="shared" si="145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8">
        <f t="shared" si="146"/>
        <v>20.733333333333334</v>
      </c>
      <c r="R2326" s="9">
        <f t="shared" si="147"/>
        <v>25.491803278688526</v>
      </c>
      <c r="S2326" t="str">
        <f>IF(P2326=Food, "Food")</f>
        <v>Food</v>
      </c>
    </row>
    <row r="2327" spans="1:19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3">
        <f t="shared" si="144"/>
        <v>42823.980682870373</v>
      </c>
      <c r="K2327" s="5">
        <v>1488241931</v>
      </c>
      <c r="L2327" s="13">
        <f t="shared" si="145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8">
        <f t="shared" si="146"/>
        <v>8</v>
      </c>
      <c r="R2327" s="9">
        <f t="shared" si="147"/>
        <v>11.428571428571429</v>
      </c>
      <c r="S2327" t="str">
        <f>IF(P2327=Food, "Food")</f>
        <v>Food</v>
      </c>
    </row>
    <row r="2328" spans="1:19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3">
        <f t="shared" si="144"/>
        <v>42855.708333333328</v>
      </c>
      <c r="K2328" s="5">
        <v>1489106948</v>
      </c>
      <c r="L2328" s="13">
        <f t="shared" si="145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8">
        <f t="shared" si="146"/>
        <v>0.72</v>
      </c>
      <c r="R2328" s="9">
        <f t="shared" si="147"/>
        <v>108</v>
      </c>
      <c r="S2328" t="str">
        <f>IF(P2328=Food, "Food")</f>
        <v>Food</v>
      </c>
    </row>
    <row r="2329" spans="1:19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3">
        <f t="shared" si="144"/>
        <v>41877.917129629634</v>
      </c>
      <c r="K2329" s="5">
        <v>1406066440</v>
      </c>
      <c r="L2329" s="13">
        <f t="shared" si="145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8">
        <f t="shared" si="146"/>
        <v>526.09431428571429</v>
      </c>
      <c r="R2329" s="9">
        <f t="shared" si="147"/>
        <v>54.883162444113267</v>
      </c>
      <c r="S2329" t="str">
        <f>IF(P2329=Food, "Food")</f>
        <v>Food</v>
      </c>
    </row>
    <row r="2330" spans="1:19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3">
        <f t="shared" si="144"/>
        <v>42169.781678240746</v>
      </c>
      <c r="K2330" s="5">
        <v>1431715537</v>
      </c>
      <c r="L2330" s="13">
        <f t="shared" si="145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8">
        <f t="shared" si="146"/>
        <v>254.45000000000002</v>
      </c>
      <c r="R2330" s="9">
        <f t="shared" si="147"/>
        <v>47.383612662942269</v>
      </c>
      <c r="S2330" t="str">
        <f>IF(P2330=Food, "Food")</f>
        <v>Food</v>
      </c>
    </row>
    <row r="2331" spans="1:19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3">
        <f t="shared" si="144"/>
        <v>41837.624374999999</v>
      </c>
      <c r="K2331" s="5">
        <v>1403017146</v>
      </c>
      <c r="L2331" s="13">
        <f t="shared" si="145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8">
        <f t="shared" si="146"/>
        <v>105.91999999999999</v>
      </c>
      <c r="R2331" s="9">
        <f t="shared" si="147"/>
        <v>211.84</v>
      </c>
      <c r="S2331" t="str">
        <f>IF(P2331=Food, "Food")</f>
        <v>Food</v>
      </c>
    </row>
    <row r="2332" spans="1:19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3">
        <f t="shared" si="144"/>
        <v>42363</v>
      </c>
      <c r="K2332" s="5">
        <v>1448400943</v>
      </c>
      <c r="L2332" s="13">
        <f t="shared" si="145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8">
        <f t="shared" si="146"/>
        <v>102.42285714285715</v>
      </c>
      <c r="R2332" s="9">
        <f t="shared" si="147"/>
        <v>219.92638036809817</v>
      </c>
      <c r="S2332" t="str">
        <f>IF(P2332=Food, "Food")</f>
        <v>Food</v>
      </c>
    </row>
    <row r="2333" spans="1:19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3">
        <f t="shared" si="144"/>
        <v>41869.005671296298</v>
      </c>
      <c r="K2333" s="5">
        <v>1405728490</v>
      </c>
      <c r="L2333" s="13">
        <f t="shared" si="145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8">
        <f t="shared" si="146"/>
        <v>144.31375</v>
      </c>
      <c r="R2333" s="9">
        <f t="shared" si="147"/>
        <v>40.795406360424032</v>
      </c>
      <c r="S2333" t="str">
        <f>IF(P2333=Food, "Food")</f>
        <v>Food</v>
      </c>
    </row>
    <row r="2334" spans="1:19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3">
        <f t="shared" si="144"/>
        <v>42041.628136574072</v>
      </c>
      <c r="K2334" s="5">
        <v>1420643071</v>
      </c>
      <c r="L2334" s="13">
        <f t="shared" si="145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8">
        <f t="shared" si="146"/>
        <v>106.30800000000001</v>
      </c>
      <c r="R2334" s="9">
        <f t="shared" si="147"/>
        <v>75.502840909090907</v>
      </c>
      <c r="S2334" t="str">
        <f>IF(P2334=Food, "Food")</f>
        <v>Food</v>
      </c>
    </row>
    <row r="2335" spans="1:19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3">
        <f t="shared" si="144"/>
        <v>41788.743055555555</v>
      </c>
      <c r="K2335" s="5">
        <v>1399563390</v>
      </c>
      <c r="L2335" s="13">
        <f t="shared" si="145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8">
        <f t="shared" si="146"/>
        <v>212.16666666666666</v>
      </c>
      <c r="R2335" s="9">
        <f t="shared" si="147"/>
        <v>13.542553191489361</v>
      </c>
      <c r="S2335" t="str">
        <f>IF(P2335=Food, "Food")</f>
        <v>Food</v>
      </c>
    </row>
    <row r="2336" spans="1:19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3">
        <f t="shared" si="144"/>
        <v>41948.731944444444</v>
      </c>
      <c r="K2336" s="5">
        <v>1412611498</v>
      </c>
      <c r="L2336" s="13">
        <f t="shared" si="145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8">
        <f t="shared" si="146"/>
        <v>101.95</v>
      </c>
      <c r="R2336" s="9">
        <f t="shared" si="147"/>
        <v>60.865671641791046</v>
      </c>
      <c r="S2336" t="str">
        <f>IF(P2336=Food, "Food")</f>
        <v>Food</v>
      </c>
    </row>
    <row r="2337" spans="1:19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3">
        <f t="shared" si="144"/>
        <v>41801.572256944448</v>
      </c>
      <c r="K2337" s="5">
        <v>1399902243</v>
      </c>
      <c r="L2337" s="13">
        <f t="shared" si="145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8">
        <f t="shared" si="146"/>
        <v>102.27200000000001</v>
      </c>
      <c r="R2337" s="9">
        <f t="shared" si="147"/>
        <v>115.69230769230769</v>
      </c>
      <c r="S2337" t="str">
        <f>IF(P2337=Food, "Food")</f>
        <v>Food</v>
      </c>
    </row>
    <row r="2338" spans="1:19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3">
        <f t="shared" si="144"/>
        <v>41706.924710648149</v>
      </c>
      <c r="K2338" s="5">
        <v>1390860695</v>
      </c>
      <c r="L2338" s="13">
        <f t="shared" si="145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8">
        <f t="shared" si="146"/>
        <v>520.73254999999995</v>
      </c>
      <c r="R2338" s="9">
        <f t="shared" si="147"/>
        <v>48.104623556581984</v>
      </c>
      <c r="S2338" t="str">
        <f>IF(P2338=Food, "Food")</f>
        <v>Food</v>
      </c>
    </row>
    <row r="2339" spans="1:19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3">
        <f t="shared" si="144"/>
        <v>41816.640543981484</v>
      </c>
      <c r="K2339" s="5">
        <v>1401204143</v>
      </c>
      <c r="L2339" s="13">
        <f t="shared" si="145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8">
        <f t="shared" si="146"/>
        <v>110.65833333333333</v>
      </c>
      <c r="R2339" s="9">
        <f t="shared" si="147"/>
        <v>74.184357541899445</v>
      </c>
      <c r="S2339" t="str">
        <f>IF(P2339=Food, "Food")</f>
        <v>Food</v>
      </c>
    </row>
    <row r="2340" spans="1:19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3">
        <f t="shared" si="144"/>
        <v>41819.896805555552</v>
      </c>
      <c r="K2340" s="5">
        <v>1401485484</v>
      </c>
      <c r="L2340" s="13">
        <f t="shared" si="145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8">
        <f t="shared" si="146"/>
        <v>101.14333333333335</v>
      </c>
      <c r="R2340" s="9">
        <f t="shared" si="147"/>
        <v>123.34552845528455</v>
      </c>
      <c r="S2340" t="str">
        <f>IF(P2340=Food, "Food")</f>
        <v>Food</v>
      </c>
    </row>
    <row r="2341" spans="1:19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3">
        <f t="shared" si="144"/>
        <v>42723.332638888889</v>
      </c>
      <c r="K2341" s="5">
        <v>1479496309</v>
      </c>
      <c r="L2341" s="13">
        <f t="shared" si="145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8">
        <f t="shared" si="146"/>
        <v>294.20799999999997</v>
      </c>
      <c r="R2341" s="9">
        <f t="shared" si="147"/>
        <v>66.623188405797094</v>
      </c>
      <c r="S2341" t="str">
        <f>IF(P2341=Food, "Food")</f>
        <v>Food</v>
      </c>
    </row>
    <row r="2342" spans="1:19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3">
        <f t="shared" si="144"/>
        <v>42673.642800925925</v>
      </c>
      <c r="K2342" s="5">
        <v>1475249138</v>
      </c>
      <c r="L2342" s="13">
        <f t="shared" si="145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8">
        <f t="shared" si="146"/>
        <v>105.77749999999999</v>
      </c>
      <c r="R2342" s="9">
        <f t="shared" si="147"/>
        <v>104.99007444168734</v>
      </c>
      <c r="S2342" t="str">
        <f>IF(P2342=Food, "Food")</f>
        <v>Food</v>
      </c>
    </row>
    <row r="2343" spans="1:19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3">
        <f t="shared" si="144"/>
        <v>42197.813703703709</v>
      </c>
      <c r="K2343" s="5">
        <v>1434137504</v>
      </c>
      <c r="L2343" s="13">
        <f t="shared" si="145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8">
        <f t="shared" si="146"/>
        <v>0</v>
      </c>
      <c r="R2343" s="9" t="e">
        <f t="shared" si="147"/>
        <v>#DIV/0!</v>
      </c>
      <c r="S2343" t="str">
        <f>IF(P2343=technology, "technology")</f>
        <v>technology</v>
      </c>
    </row>
    <row r="2344" spans="1:19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3">
        <f t="shared" si="144"/>
        <v>41918.208333333336</v>
      </c>
      <c r="K2344" s="5">
        <v>1410799870</v>
      </c>
      <c r="L2344" s="13">
        <f t="shared" si="145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8">
        <f t="shared" si="146"/>
        <v>0</v>
      </c>
      <c r="R2344" s="9" t="e">
        <f t="shared" si="147"/>
        <v>#DIV/0!</v>
      </c>
      <c r="S2344" t="str">
        <f>IF(P2344=technology, "technology")</f>
        <v>technology</v>
      </c>
    </row>
    <row r="2345" spans="1:19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3">
        <f t="shared" si="144"/>
        <v>42377.82430555555</v>
      </c>
      <c r="K2345" s="5">
        <v>1447962505</v>
      </c>
      <c r="L2345" s="13">
        <f t="shared" si="145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8">
        <f t="shared" si="146"/>
        <v>3</v>
      </c>
      <c r="R2345" s="9">
        <f t="shared" si="147"/>
        <v>300</v>
      </c>
      <c r="S2345" t="str">
        <f>IF(P2345=technology, "technology")</f>
        <v>technology</v>
      </c>
    </row>
    <row r="2346" spans="1:19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3">
        <f t="shared" si="144"/>
        <v>42545.727650462963</v>
      </c>
      <c r="K2346" s="5">
        <v>1464197269</v>
      </c>
      <c r="L2346" s="13">
        <f t="shared" si="145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8">
        <f t="shared" si="146"/>
        <v>0.1</v>
      </c>
      <c r="R2346" s="9">
        <f t="shared" si="147"/>
        <v>1</v>
      </c>
      <c r="S2346" t="str">
        <f>IF(P2346=technology, "technology")</f>
        <v>technology</v>
      </c>
    </row>
    <row r="2347" spans="1:19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3">
        <f t="shared" si="144"/>
        <v>42094.985416666663</v>
      </c>
      <c r="K2347" s="5">
        <v>1424822556</v>
      </c>
      <c r="L2347" s="13">
        <f t="shared" si="145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8">
        <f t="shared" si="146"/>
        <v>0</v>
      </c>
      <c r="R2347" s="9" t="e">
        <f t="shared" si="147"/>
        <v>#DIV/0!</v>
      </c>
      <c r="S2347" t="str">
        <f>IF(P2347=technology, "technology")</f>
        <v>technology</v>
      </c>
    </row>
    <row r="2348" spans="1:19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3">
        <f t="shared" si="144"/>
        <v>42660.79896990741</v>
      </c>
      <c r="K2348" s="5">
        <v>1472843431</v>
      </c>
      <c r="L2348" s="13">
        <f t="shared" si="145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8">
        <f t="shared" si="146"/>
        <v>6.5000000000000002E-2</v>
      </c>
      <c r="R2348" s="9">
        <f t="shared" si="147"/>
        <v>13</v>
      </c>
      <c r="S2348" t="str">
        <f>IF(P2348=technology, "technology")</f>
        <v>technology</v>
      </c>
    </row>
    <row r="2349" spans="1:19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3">
        <f t="shared" si="144"/>
        <v>42607.607361111113</v>
      </c>
      <c r="K2349" s="5">
        <v>1469543676</v>
      </c>
      <c r="L2349" s="13">
        <f t="shared" si="145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8">
        <f t="shared" si="146"/>
        <v>1.5</v>
      </c>
      <c r="R2349" s="9">
        <f t="shared" si="147"/>
        <v>15</v>
      </c>
      <c r="S2349" t="str">
        <f>IF(P2349=technology, "technology")</f>
        <v>technology</v>
      </c>
    </row>
    <row r="2350" spans="1:19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3">
        <f t="shared" si="144"/>
        <v>42420.932152777779</v>
      </c>
      <c r="K2350" s="5">
        <v>1450822938</v>
      </c>
      <c r="L2350" s="13">
        <f t="shared" si="145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8">
        <f t="shared" si="146"/>
        <v>0.38571428571428573</v>
      </c>
      <c r="R2350" s="9">
        <f t="shared" si="147"/>
        <v>54</v>
      </c>
      <c r="S2350" t="str">
        <f>IF(P2350=technology, "technology")</f>
        <v>technology</v>
      </c>
    </row>
    <row r="2351" spans="1:19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3">
        <f t="shared" si="144"/>
        <v>42227.775787037041</v>
      </c>
      <c r="K2351" s="5">
        <v>1436812628</v>
      </c>
      <c r="L2351" s="13">
        <f t="shared" si="145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8">
        <f t="shared" si="146"/>
        <v>0</v>
      </c>
      <c r="R2351" s="9" t="e">
        <f t="shared" si="147"/>
        <v>#DIV/0!</v>
      </c>
      <c r="S2351" t="str">
        <f>IF(P2351=technology, "technology")</f>
        <v>technology</v>
      </c>
    </row>
    <row r="2352" spans="1:19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3">
        <f t="shared" si="144"/>
        <v>42738.842245370368</v>
      </c>
      <c r="K2352" s="5">
        <v>1480882370</v>
      </c>
      <c r="L2352" s="13">
        <f t="shared" si="145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8">
        <f t="shared" si="146"/>
        <v>0</v>
      </c>
      <c r="R2352" s="9" t="e">
        <f t="shared" si="147"/>
        <v>#DIV/0!</v>
      </c>
      <c r="S2352" t="str">
        <f>IF(P2352=technology, "technology")</f>
        <v>technology</v>
      </c>
    </row>
    <row r="2353" spans="1:19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3">
        <f t="shared" si="144"/>
        <v>42124.101145833338</v>
      </c>
      <c r="K2353" s="5">
        <v>1427768739</v>
      </c>
      <c r="L2353" s="13">
        <f t="shared" si="145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8">
        <f t="shared" si="146"/>
        <v>0.5714285714285714</v>
      </c>
      <c r="R2353" s="9">
        <f t="shared" si="147"/>
        <v>15.428571428571429</v>
      </c>
      <c r="S2353" t="str">
        <f>IF(P2353=technology, "technology")</f>
        <v>technology</v>
      </c>
    </row>
    <row r="2354" spans="1:19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3">
        <f t="shared" si="144"/>
        <v>42161.633703703701</v>
      </c>
      <c r="K2354" s="5">
        <v>1428419552</v>
      </c>
      <c r="L2354" s="13">
        <f t="shared" si="145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8">
        <f t="shared" si="146"/>
        <v>0</v>
      </c>
      <c r="R2354" s="9" t="e">
        <f t="shared" si="147"/>
        <v>#DIV/0!</v>
      </c>
      <c r="S2354" t="str">
        <f>IF(P2354=technology, "technology")</f>
        <v>technology</v>
      </c>
    </row>
    <row r="2355" spans="1:19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3">
        <f t="shared" si="144"/>
        <v>42115.676180555558</v>
      </c>
      <c r="K2355" s="5">
        <v>1428596022</v>
      </c>
      <c r="L2355" s="13">
        <f t="shared" si="145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8">
        <f t="shared" si="146"/>
        <v>0</v>
      </c>
      <c r="R2355" s="9" t="e">
        <f t="shared" si="147"/>
        <v>#DIV/0!</v>
      </c>
      <c r="S2355" t="str">
        <f>IF(P2355=technology, "technology")</f>
        <v>technology</v>
      </c>
    </row>
    <row r="2356" spans="1:19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3">
        <f t="shared" si="144"/>
        <v>42014.722916666666</v>
      </c>
      <c r="K2356" s="5">
        <v>1415726460</v>
      </c>
      <c r="L2356" s="13">
        <f t="shared" si="145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8">
        <f t="shared" si="146"/>
        <v>7.1428571428571425E-2</v>
      </c>
      <c r="R2356" s="9">
        <f t="shared" si="147"/>
        <v>25</v>
      </c>
      <c r="S2356" t="str">
        <f>IF(P2356=technology, "technology")</f>
        <v>technology</v>
      </c>
    </row>
    <row r="2357" spans="1:19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3">
        <f t="shared" si="144"/>
        <v>42126.918240740735</v>
      </c>
      <c r="K2357" s="5">
        <v>1428012136</v>
      </c>
      <c r="L2357" s="13">
        <f t="shared" si="145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8">
        <f t="shared" si="146"/>
        <v>0.6875</v>
      </c>
      <c r="R2357" s="9">
        <f t="shared" si="147"/>
        <v>27.5</v>
      </c>
      <c r="S2357" t="str">
        <f>IF(P2357=technology, "technology")</f>
        <v>technology</v>
      </c>
    </row>
    <row r="2358" spans="1:19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3">
        <f t="shared" si="144"/>
        <v>42160.78361111111</v>
      </c>
      <c r="K2358" s="5">
        <v>1430938104</v>
      </c>
      <c r="L2358" s="13">
        <f t="shared" si="145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8">
        <f t="shared" si="146"/>
        <v>0</v>
      </c>
      <c r="R2358" s="9" t="e">
        <f t="shared" si="147"/>
        <v>#DIV/0!</v>
      </c>
      <c r="S2358" t="str">
        <f>IF(P2358=technology, "technology")</f>
        <v>technology</v>
      </c>
    </row>
    <row r="2359" spans="1:19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3">
        <f t="shared" si="144"/>
        <v>42294.620115740734</v>
      </c>
      <c r="K2359" s="5">
        <v>1442501578</v>
      </c>
      <c r="L2359" s="13">
        <f t="shared" si="145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8">
        <f t="shared" si="146"/>
        <v>0</v>
      </c>
      <c r="R2359" s="9" t="e">
        <f t="shared" si="147"/>
        <v>#DIV/0!</v>
      </c>
      <c r="S2359" t="str">
        <f>IF(P2359=technology, "technology")</f>
        <v>technology</v>
      </c>
    </row>
    <row r="2360" spans="1:19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3">
        <f t="shared" si="144"/>
        <v>42035.027083333334</v>
      </c>
      <c r="K2360" s="5">
        <v>1417818036</v>
      </c>
      <c r="L2360" s="13">
        <f t="shared" si="145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8">
        <f t="shared" si="146"/>
        <v>0</v>
      </c>
      <c r="R2360" s="9" t="e">
        <f t="shared" si="147"/>
        <v>#DIV/0!</v>
      </c>
      <c r="S2360" t="str">
        <f>IF(P2360=technology, "technology")</f>
        <v>technology</v>
      </c>
    </row>
    <row r="2361" spans="1:19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3">
        <f t="shared" si="144"/>
        <v>42219.649583333332</v>
      </c>
      <c r="K2361" s="5">
        <v>1433432124</v>
      </c>
      <c r="L2361" s="13">
        <f t="shared" si="145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8">
        <f t="shared" si="146"/>
        <v>14.680000000000001</v>
      </c>
      <c r="R2361" s="9">
        <f t="shared" si="147"/>
        <v>367</v>
      </c>
      <c r="S2361" t="str">
        <f>IF(P2361=technology, "technology")</f>
        <v>technology</v>
      </c>
    </row>
    <row r="2362" spans="1:19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3">
        <f t="shared" si="144"/>
        <v>42407.70694444445</v>
      </c>
      <c r="K2362" s="5">
        <v>1452272280</v>
      </c>
      <c r="L2362" s="13">
        <f t="shared" si="145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8">
        <f t="shared" si="146"/>
        <v>0.04</v>
      </c>
      <c r="R2362" s="9">
        <f t="shared" si="147"/>
        <v>2</v>
      </c>
      <c r="S2362" t="str">
        <f>IF(P2362=technology, "technology")</f>
        <v>technology</v>
      </c>
    </row>
    <row r="2363" spans="1:19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3">
        <f t="shared" si="144"/>
        <v>42490.916666666672</v>
      </c>
      <c r="K2363" s="5">
        <v>1459975008</v>
      </c>
      <c r="L2363" s="13">
        <f t="shared" si="145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8">
        <f t="shared" si="146"/>
        <v>0</v>
      </c>
      <c r="R2363" s="9" t="e">
        <f t="shared" si="147"/>
        <v>#DIV/0!</v>
      </c>
      <c r="S2363" t="str">
        <f>IF(P2363=technology, "technology")</f>
        <v>technology</v>
      </c>
    </row>
    <row r="2364" spans="1:19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3">
        <f t="shared" si="144"/>
        <v>41984.688310185185</v>
      </c>
      <c r="K2364" s="5">
        <v>1415723470</v>
      </c>
      <c r="L2364" s="13">
        <f t="shared" si="145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8">
        <f t="shared" si="146"/>
        <v>28.571428571428569</v>
      </c>
      <c r="R2364" s="9">
        <f t="shared" si="147"/>
        <v>60</v>
      </c>
      <c r="S2364" t="str">
        <f>IF(P2364=technology, "technology")</f>
        <v>technology</v>
      </c>
    </row>
    <row r="2365" spans="1:19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3">
        <f t="shared" si="144"/>
        <v>42367.011574074073</v>
      </c>
      <c r="K2365" s="5">
        <v>1447460200</v>
      </c>
      <c r="L2365" s="13">
        <f t="shared" si="145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8">
        <f t="shared" si="146"/>
        <v>0</v>
      </c>
      <c r="R2365" s="9" t="e">
        <f t="shared" si="147"/>
        <v>#DIV/0!</v>
      </c>
      <c r="S2365" t="str">
        <f>IF(P2365=technology, "technology")</f>
        <v>technology</v>
      </c>
    </row>
    <row r="2366" spans="1:19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3">
        <f t="shared" si="144"/>
        <v>42303.934675925921</v>
      </c>
      <c r="K2366" s="5">
        <v>1441146356</v>
      </c>
      <c r="L2366" s="13">
        <f t="shared" si="145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8">
        <f t="shared" si="146"/>
        <v>0</v>
      </c>
      <c r="R2366" s="9" t="e">
        <f t="shared" si="147"/>
        <v>#DIV/0!</v>
      </c>
      <c r="S2366" t="str">
        <f>IF(P2366=technology, "technology")</f>
        <v>technology</v>
      </c>
    </row>
    <row r="2367" spans="1:19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3">
        <f t="shared" si="144"/>
        <v>42386.958333333328</v>
      </c>
      <c r="K2367" s="5">
        <v>1449596425</v>
      </c>
      <c r="L2367" s="13">
        <f t="shared" si="145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8">
        <f t="shared" si="146"/>
        <v>0</v>
      </c>
      <c r="R2367" s="9" t="e">
        <f t="shared" si="147"/>
        <v>#DIV/0!</v>
      </c>
      <c r="S2367" t="str">
        <f>IF(P2367=technology, "technology")</f>
        <v>technology</v>
      </c>
    </row>
    <row r="2368" spans="1:19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3">
        <f t="shared" si="144"/>
        <v>42298.531631944439</v>
      </c>
      <c r="K2368" s="5">
        <v>1442839533</v>
      </c>
      <c r="L2368" s="13">
        <f t="shared" si="145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8">
        <f t="shared" si="146"/>
        <v>10.52</v>
      </c>
      <c r="R2368" s="9">
        <f t="shared" si="147"/>
        <v>97.407407407407405</v>
      </c>
      <c r="S2368" t="str">
        <f>IF(P2368=technology, "technology")</f>
        <v>technology</v>
      </c>
    </row>
    <row r="2369" spans="1:19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3">
        <f t="shared" si="144"/>
        <v>42485.928425925929</v>
      </c>
      <c r="K2369" s="5">
        <v>1456442216</v>
      </c>
      <c r="L2369" s="13">
        <f t="shared" si="145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8">
        <f t="shared" si="146"/>
        <v>1.34</v>
      </c>
      <c r="R2369" s="9">
        <f t="shared" si="147"/>
        <v>47.857142857142854</v>
      </c>
      <c r="S2369" t="str">
        <f>IF(P2369=technology, "technology")</f>
        <v>technology</v>
      </c>
    </row>
    <row r="2370" spans="1:19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3">
        <f t="shared" si="144"/>
        <v>42108.680150462969</v>
      </c>
      <c r="K2370" s="5">
        <v>1425143965</v>
      </c>
      <c r="L2370" s="13">
        <f t="shared" si="145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8">
        <f t="shared" si="146"/>
        <v>0.25</v>
      </c>
      <c r="R2370" s="9">
        <f t="shared" si="147"/>
        <v>50</v>
      </c>
      <c r="S2370" t="str">
        <f>IF(P2370=technology, "technology")</f>
        <v>technology</v>
      </c>
    </row>
    <row r="2371" spans="1:19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3">
        <f t="shared" ref="J2371:J2434" si="148">(((I2371/60)/60)/24)+DATE(1970,1,1)</f>
        <v>42410.812627314815</v>
      </c>
      <c r="K2371" s="5">
        <v>1452540611</v>
      </c>
      <c r="L2371" s="13">
        <f t="shared" ref="L2371:L2434" si="149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8">
        <f t="shared" ref="Q2371:Q2434" si="150">E2371/D2371*100</f>
        <v>0</v>
      </c>
      <c r="R2371" s="9" t="e">
        <f t="shared" ref="R2371:R2434" si="151">E2371/N2371</f>
        <v>#DIV/0!</v>
      </c>
      <c r="S2371" t="str">
        <f>IF(P2371=technology, "technology")</f>
        <v>technology</v>
      </c>
    </row>
    <row r="2372" spans="1:19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3">
        <f t="shared" si="148"/>
        <v>41991.18913194444</v>
      </c>
      <c r="K2372" s="5">
        <v>1416285141</v>
      </c>
      <c r="L2372" s="13">
        <f t="shared" si="149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8">
        <f t="shared" si="150"/>
        <v>0.32800000000000001</v>
      </c>
      <c r="R2372" s="9">
        <f t="shared" si="151"/>
        <v>20.5</v>
      </c>
      <c r="S2372" t="str">
        <f>IF(P2372=technology, "technology")</f>
        <v>technology</v>
      </c>
    </row>
    <row r="2373" spans="1:19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3">
        <f t="shared" si="148"/>
        <v>42180.777731481481</v>
      </c>
      <c r="K2373" s="5">
        <v>1432665596</v>
      </c>
      <c r="L2373" s="13">
        <f t="shared" si="149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8">
        <f t="shared" si="150"/>
        <v>0</v>
      </c>
      <c r="R2373" s="9" t="e">
        <f t="shared" si="151"/>
        <v>#DIV/0!</v>
      </c>
      <c r="S2373" t="str">
        <f>IF(P2373=technology, "technology")</f>
        <v>technology</v>
      </c>
    </row>
    <row r="2374" spans="1:19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3">
        <f t="shared" si="148"/>
        <v>42118.069108796291</v>
      </c>
      <c r="K2374" s="5">
        <v>1427247571</v>
      </c>
      <c r="L2374" s="13">
        <f t="shared" si="149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8">
        <f t="shared" si="150"/>
        <v>3.2727272727272729</v>
      </c>
      <c r="R2374" s="9">
        <f t="shared" si="151"/>
        <v>30</v>
      </c>
      <c r="S2374" t="str">
        <f>IF(P2374=technology, "technology")</f>
        <v>technology</v>
      </c>
    </row>
    <row r="2375" spans="1:19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3">
        <f t="shared" si="148"/>
        <v>42245.662314814821</v>
      </c>
      <c r="K2375" s="5">
        <v>1438271624</v>
      </c>
      <c r="L2375" s="13">
        <f t="shared" si="149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8">
        <f t="shared" si="150"/>
        <v>5.8823529411764705E-3</v>
      </c>
      <c r="R2375" s="9">
        <f t="shared" si="151"/>
        <v>50</v>
      </c>
      <c r="S2375" t="str">
        <f>IF(P2375=technology, "technology")</f>
        <v>technology</v>
      </c>
    </row>
    <row r="2376" spans="1:19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3">
        <f t="shared" si="148"/>
        <v>42047.843287037031</v>
      </c>
      <c r="K2376" s="5">
        <v>1421180060</v>
      </c>
      <c r="L2376" s="13">
        <f t="shared" si="149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8">
        <f t="shared" si="150"/>
        <v>4.5454545454545456E-2</v>
      </c>
      <c r="R2376" s="9">
        <f t="shared" si="151"/>
        <v>10</v>
      </c>
      <c r="S2376" t="str">
        <f>IF(P2376=technology, "technology")</f>
        <v>technology</v>
      </c>
    </row>
    <row r="2377" spans="1:19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3">
        <f t="shared" si="148"/>
        <v>42622.836076388892</v>
      </c>
      <c r="K2377" s="5">
        <v>1470859437</v>
      </c>
      <c r="L2377" s="13">
        <f t="shared" si="149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8">
        <f t="shared" si="150"/>
        <v>0</v>
      </c>
      <c r="R2377" s="9" t="e">
        <f t="shared" si="151"/>
        <v>#DIV/0!</v>
      </c>
      <c r="S2377" t="str">
        <f>IF(P2377=technology, "technology")</f>
        <v>technology</v>
      </c>
    </row>
    <row r="2378" spans="1:19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3">
        <f t="shared" si="148"/>
        <v>42348.925532407404</v>
      </c>
      <c r="K2378" s="5">
        <v>1447193566</v>
      </c>
      <c r="L2378" s="13">
        <f t="shared" si="149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8">
        <f t="shared" si="150"/>
        <v>10.877666666666666</v>
      </c>
      <c r="R2378" s="9">
        <f t="shared" si="151"/>
        <v>81.582499999999996</v>
      </c>
      <c r="S2378" t="str">
        <f>IF(P2378=technology, "technology")</f>
        <v>technology</v>
      </c>
    </row>
    <row r="2379" spans="1:19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3">
        <f t="shared" si="148"/>
        <v>42699.911840277782</v>
      </c>
      <c r="K2379" s="5">
        <v>1477515183</v>
      </c>
      <c r="L2379" s="13">
        <f t="shared" si="149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8">
        <f t="shared" si="150"/>
        <v>0</v>
      </c>
      <c r="R2379" s="9" t="e">
        <f t="shared" si="151"/>
        <v>#DIV/0!</v>
      </c>
      <c r="S2379" t="str">
        <f>IF(P2379=technology, "technology")</f>
        <v>technology</v>
      </c>
    </row>
    <row r="2380" spans="1:19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3">
        <f t="shared" si="148"/>
        <v>42242.013078703705</v>
      </c>
      <c r="K2380" s="5">
        <v>1438042730</v>
      </c>
      <c r="L2380" s="13">
        <f t="shared" si="149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8">
        <f t="shared" si="150"/>
        <v>0</v>
      </c>
      <c r="R2380" s="9" t="e">
        <f t="shared" si="151"/>
        <v>#DIV/0!</v>
      </c>
      <c r="S2380" t="str">
        <f>IF(P2380=technology, "technology")</f>
        <v>technology</v>
      </c>
    </row>
    <row r="2381" spans="1:19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3">
        <f t="shared" si="148"/>
        <v>42282.016388888893</v>
      </c>
      <c r="K2381" s="5">
        <v>1440116616</v>
      </c>
      <c r="L2381" s="13">
        <f t="shared" si="149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8">
        <f t="shared" si="150"/>
        <v>0</v>
      </c>
      <c r="R2381" s="9" t="e">
        <f t="shared" si="151"/>
        <v>#DIV/0!</v>
      </c>
      <c r="S2381" t="str">
        <f>IF(P2381=technology, "technology")</f>
        <v>technology</v>
      </c>
    </row>
    <row r="2382" spans="1:19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3">
        <f t="shared" si="148"/>
        <v>42278.793310185181</v>
      </c>
      <c r="K2382" s="5">
        <v>1441134142</v>
      </c>
      <c r="L2382" s="13">
        <f t="shared" si="149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8">
        <f t="shared" si="150"/>
        <v>0.36666666666666664</v>
      </c>
      <c r="R2382" s="9">
        <f t="shared" si="151"/>
        <v>18.333333333333332</v>
      </c>
      <c r="S2382" t="str">
        <f>IF(P2382=technology, "technology")</f>
        <v>technology</v>
      </c>
    </row>
    <row r="2383" spans="1:19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3">
        <f t="shared" si="148"/>
        <v>42104.935740740737</v>
      </c>
      <c r="K2383" s="5">
        <v>1426112848</v>
      </c>
      <c r="L2383" s="13">
        <f t="shared" si="149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8">
        <f t="shared" si="150"/>
        <v>1.8193398957730169</v>
      </c>
      <c r="R2383" s="9">
        <f t="shared" si="151"/>
        <v>224.42857142857142</v>
      </c>
      <c r="S2383" t="str">
        <f>IF(P2383=technology, "technology")</f>
        <v>technology</v>
      </c>
    </row>
    <row r="2384" spans="1:19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3">
        <f t="shared" si="148"/>
        <v>42220.187534722223</v>
      </c>
      <c r="K2384" s="5">
        <v>1436502603</v>
      </c>
      <c r="L2384" s="13">
        <f t="shared" si="149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8">
        <f t="shared" si="150"/>
        <v>2.5</v>
      </c>
      <c r="R2384" s="9">
        <f t="shared" si="151"/>
        <v>37.5</v>
      </c>
      <c r="S2384" t="str">
        <f>IF(P2384=technology, "technology")</f>
        <v>technology</v>
      </c>
    </row>
    <row r="2385" spans="1:19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3">
        <f t="shared" si="148"/>
        <v>42057.056793981479</v>
      </c>
      <c r="K2385" s="5">
        <v>1421976107</v>
      </c>
      <c r="L2385" s="13">
        <f t="shared" si="149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8">
        <f t="shared" si="150"/>
        <v>4.3499999999999996</v>
      </c>
      <c r="R2385" s="9">
        <f t="shared" si="151"/>
        <v>145</v>
      </c>
      <c r="S2385" t="str">
        <f>IF(P2385=technology, "technology")</f>
        <v>technology</v>
      </c>
    </row>
    <row r="2386" spans="1:19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3">
        <f t="shared" si="148"/>
        <v>41957.109293981484</v>
      </c>
      <c r="K2386" s="5">
        <v>1413337043</v>
      </c>
      <c r="L2386" s="13">
        <f t="shared" si="149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8">
        <f t="shared" si="150"/>
        <v>0.8</v>
      </c>
      <c r="R2386" s="9">
        <f t="shared" si="151"/>
        <v>1</v>
      </c>
      <c r="S2386" t="str">
        <f>IF(P2386=technology, "technology")</f>
        <v>technology</v>
      </c>
    </row>
    <row r="2387" spans="1:19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3">
        <f t="shared" si="148"/>
        <v>42221.70175925926</v>
      </c>
      <c r="K2387" s="5">
        <v>1436201432</v>
      </c>
      <c r="L2387" s="13">
        <f t="shared" si="149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8">
        <f t="shared" si="150"/>
        <v>1.2123076923076923</v>
      </c>
      <c r="R2387" s="9">
        <f t="shared" si="151"/>
        <v>112.57142857142857</v>
      </c>
      <c r="S2387" t="str">
        <f>IF(P2387=technology, "technology")</f>
        <v>technology</v>
      </c>
    </row>
    <row r="2388" spans="1:19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3">
        <f t="shared" si="148"/>
        <v>42014.838240740741</v>
      </c>
      <c r="K2388" s="5">
        <v>1415736424</v>
      </c>
      <c r="L2388" s="13">
        <f t="shared" si="149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8">
        <f t="shared" si="150"/>
        <v>0</v>
      </c>
      <c r="R2388" s="9" t="e">
        <f t="shared" si="151"/>
        <v>#DIV/0!</v>
      </c>
      <c r="S2388" t="str">
        <f>IF(P2388=technology, "technology")</f>
        <v>technology</v>
      </c>
    </row>
    <row r="2389" spans="1:19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3">
        <f t="shared" si="148"/>
        <v>42573.626620370371</v>
      </c>
      <c r="K2389" s="5">
        <v>1465311740</v>
      </c>
      <c r="L2389" s="13">
        <f t="shared" si="149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8">
        <f t="shared" si="150"/>
        <v>0.68399999999999994</v>
      </c>
      <c r="R2389" s="9">
        <f t="shared" si="151"/>
        <v>342</v>
      </c>
      <c r="S2389" t="str">
        <f>IF(P2389=technology, "technology")</f>
        <v>technology</v>
      </c>
    </row>
    <row r="2390" spans="1:19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3">
        <f t="shared" si="148"/>
        <v>42019.811805555553</v>
      </c>
      <c r="K2390" s="5">
        <v>1418761759</v>
      </c>
      <c r="L2390" s="13">
        <f t="shared" si="149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8">
        <f t="shared" si="150"/>
        <v>1.2513513513513512</v>
      </c>
      <c r="R2390" s="9">
        <f t="shared" si="151"/>
        <v>57.875</v>
      </c>
      <c r="S2390" t="str">
        <f>IF(P2390=technology, "technology")</f>
        <v>technology</v>
      </c>
    </row>
    <row r="2391" spans="1:19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3">
        <f t="shared" si="148"/>
        <v>42210.915972222225</v>
      </c>
      <c r="K2391" s="5">
        <v>1435160452</v>
      </c>
      <c r="L2391" s="13">
        <f t="shared" si="149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8">
        <f t="shared" si="150"/>
        <v>0.1875</v>
      </c>
      <c r="R2391" s="9">
        <f t="shared" si="151"/>
        <v>30</v>
      </c>
      <c r="S2391" t="str">
        <f>IF(P2391=technology, "technology")</f>
        <v>technology</v>
      </c>
    </row>
    <row r="2392" spans="1:19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3">
        <f t="shared" si="148"/>
        <v>42008.262314814812</v>
      </c>
      <c r="K2392" s="5">
        <v>1416896264</v>
      </c>
      <c r="L2392" s="13">
        <f t="shared" si="149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8">
        <f t="shared" si="150"/>
        <v>0</v>
      </c>
      <c r="R2392" s="9" t="e">
        <f t="shared" si="151"/>
        <v>#DIV/0!</v>
      </c>
      <c r="S2392" t="str">
        <f>IF(P2392=technology, "technology")</f>
        <v>technology</v>
      </c>
    </row>
    <row r="2393" spans="1:19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3">
        <f t="shared" si="148"/>
        <v>42094.752824074079</v>
      </c>
      <c r="K2393" s="5">
        <v>1425236644</v>
      </c>
      <c r="L2393" s="13">
        <f t="shared" si="149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8">
        <f t="shared" si="150"/>
        <v>0.125</v>
      </c>
      <c r="R2393" s="9">
        <f t="shared" si="151"/>
        <v>25</v>
      </c>
      <c r="S2393" t="str">
        <f>IF(P2393=technology, "technology")</f>
        <v>technology</v>
      </c>
    </row>
    <row r="2394" spans="1:19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3">
        <f t="shared" si="148"/>
        <v>42306.120636574073</v>
      </c>
      <c r="K2394" s="5">
        <v>1443495223</v>
      </c>
      <c r="L2394" s="13">
        <f t="shared" si="149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8">
        <f t="shared" si="150"/>
        <v>0</v>
      </c>
      <c r="R2394" s="9" t="e">
        <f t="shared" si="151"/>
        <v>#DIV/0!</v>
      </c>
      <c r="S2394" t="str">
        <f>IF(P2394=technology, "technology")</f>
        <v>technology</v>
      </c>
    </row>
    <row r="2395" spans="1:19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3">
        <f t="shared" si="148"/>
        <v>42224.648344907408</v>
      </c>
      <c r="K2395" s="5">
        <v>1436456017</v>
      </c>
      <c r="L2395" s="13">
        <f t="shared" si="149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8">
        <f t="shared" si="150"/>
        <v>0.05</v>
      </c>
      <c r="R2395" s="9">
        <f t="shared" si="151"/>
        <v>50</v>
      </c>
      <c r="S2395" t="str">
        <f>IF(P2395=technology, "technology")</f>
        <v>technology</v>
      </c>
    </row>
    <row r="2396" spans="1:19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3">
        <f t="shared" si="148"/>
        <v>42061.362187499995</v>
      </c>
      <c r="K2396" s="5">
        <v>1422348093</v>
      </c>
      <c r="L2396" s="13">
        <f t="shared" si="149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8">
        <f t="shared" si="150"/>
        <v>0.06</v>
      </c>
      <c r="R2396" s="9">
        <f t="shared" si="151"/>
        <v>1.5</v>
      </c>
      <c r="S2396" t="str">
        <f>IF(P2396=technology, "technology")</f>
        <v>technology</v>
      </c>
    </row>
    <row r="2397" spans="1:19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3">
        <f t="shared" si="148"/>
        <v>42745.372916666667</v>
      </c>
      <c r="K2397" s="5">
        <v>1481597687</v>
      </c>
      <c r="L2397" s="13">
        <f t="shared" si="149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8">
        <f t="shared" si="150"/>
        <v>0</v>
      </c>
      <c r="R2397" s="9" t="e">
        <f t="shared" si="151"/>
        <v>#DIV/0!</v>
      </c>
      <c r="S2397" t="str">
        <f>IF(P2397=technology, "technology")</f>
        <v>technology</v>
      </c>
    </row>
    <row r="2398" spans="1:19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3">
        <f t="shared" si="148"/>
        <v>42292.849050925928</v>
      </c>
      <c r="K2398" s="5">
        <v>1442348558</v>
      </c>
      <c r="L2398" s="13">
        <f t="shared" si="149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8">
        <f t="shared" si="150"/>
        <v>0.2</v>
      </c>
      <c r="R2398" s="9">
        <f t="shared" si="151"/>
        <v>10</v>
      </c>
      <c r="S2398" t="str">
        <f>IF(P2398=technology, "technology")</f>
        <v>technology</v>
      </c>
    </row>
    <row r="2399" spans="1:19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3">
        <f t="shared" si="148"/>
        <v>42006.88490740741</v>
      </c>
      <c r="K2399" s="5">
        <v>1417641256</v>
      </c>
      <c r="L2399" s="13">
        <f t="shared" si="149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8">
        <f t="shared" si="150"/>
        <v>0</v>
      </c>
      <c r="R2399" s="9" t="e">
        <f t="shared" si="151"/>
        <v>#DIV/0!</v>
      </c>
      <c r="S2399" t="str">
        <f>IF(P2399=technology, "technology")</f>
        <v>technology</v>
      </c>
    </row>
    <row r="2400" spans="1:19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3">
        <f t="shared" si="148"/>
        <v>42187.916481481487</v>
      </c>
      <c r="K2400" s="5">
        <v>1433282384</v>
      </c>
      <c r="L2400" s="13">
        <f t="shared" si="149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8">
        <f t="shared" si="150"/>
        <v>0</v>
      </c>
      <c r="R2400" s="9" t="e">
        <f t="shared" si="151"/>
        <v>#DIV/0!</v>
      </c>
      <c r="S2400" t="str">
        <f>IF(P2400=technology, "technology")</f>
        <v>technology</v>
      </c>
    </row>
    <row r="2401" spans="1:19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3">
        <f t="shared" si="148"/>
        <v>41991.853078703702</v>
      </c>
      <c r="K2401" s="5">
        <v>1415910506</v>
      </c>
      <c r="L2401" s="13">
        <f t="shared" si="149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8">
        <f t="shared" si="150"/>
        <v>0</v>
      </c>
      <c r="R2401" s="9" t="e">
        <f t="shared" si="151"/>
        <v>#DIV/0!</v>
      </c>
      <c r="S2401" t="str">
        <f>IF(P2401=technology, "technology")</f>
        <v>technology</v>
      </c>
    </row>
    <row r="2402" spans="1:19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3">
        <f t="shared" si="148"/>
        <v>42474.268101851849</v>
      </c>
      <c r="K2402" s="5">
        <v>1458023164</v>
      </c>
      <c r="L2402" s="13">
        <f t="shared" si="149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8">
        <f t="shared" si="150"/>
        <v>0</v>
      </c>
      <c r="R2402" s="9" t="e">
        <f t="shared" si="151"/>
        <v>#DIV/0!</v>
      </c>
      <c r="S2402" t="str">
        <f>IF(P2402=technology, "technology")</f>
        <v>technology</v>
      </c>
    </row>
    <row r="2403" spans="1:19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3">
        <f t="shared" si="148"/>
        <v>42434.822870370372</v>
      </c>
      <c r="K2403" s="5">
        <v>1452023096</v>
      </c>
      <c r="L2403" s="13">
        <f t="shared" si="149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8">
        <f t="shared" si="150"/>
        <v>0.71785714285714286</v>
      </c>
      <c r="R2403" s="9">
        <f t="shared" si="151"/>
        <v>22.333333333333332</v>
      </c>
      <c r="S2403" t="str">
        <f>IF(P2403=Food, "Food")</f>
        <v>Food</v>
      </c>
    </row>
    <row r="2404" spans="1:19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3">
        <f t="shared" si="148"/>
        <v>42137.679756944446</v>
      </c>
      <c r="K2404" s="5">
        <v>1428941931</v>
      </c>
      <c r="L2404" s="13">
        <f t="shared" si="149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8">
        <f t="shared" si="150"/>
        <v>0.43333333333333329</v>
      </c>
      <c r="R2404" s="9">
        <f t="shared" si="151"/>
        <v>52</v>
      </c>
      <c r="S2404" t="str">
        <f>IF(P2404=Food, "Food")</f>
        <v>Food</v>
      </c>
    </row>
    <row r="2405" spans="1:19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3">
        <f t="shared" si="148"/>
        <v>42459.840949074074</v>
      </c>
      <c r="K2405" s="5">
        <v>1454188258</v>
      </c>
      <c r="L2405" s="13">
        <f t="shared" si="149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8">
        <f t="shared" si="150"/>
        <v>16.833333333333332</v>
      </c>
      <c r="R2405" s="9">
        <f t="shared" si="151"/>
        <v>16.833333333333332</v>
      </c>
      <c r="S2405" t="str">
        <f>IF(P2405=Food, "Food")</f>
        <v>Food</v>
      </c>
    </row>
    <row r="2406" spans="1:19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3">
        <f t="shared" si="148"/>
        <v>42372.03943287037</v>
      </c>
      <c r="K2406" s="5">
        <v>1449190607</v>
      </c>
      <c r="L2406" s="13">
        <f t="shared" si="149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8">
        <f t="shared" si="150"/>
        <v>0</v>
      </c>
      <c r="R2406" s="9" t="e">
        <f t="shared" si="151"/>
        <v>#DIV/0!</v>
      </c>
      <c r="S2406" t="str">
        <f>IF(P2406=Food, "Food")</f>
        <v>Food</v>
      </c>
    </row>
    <row r="2407" spans="1:19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3">
        <f t="shared" si="148"/>
        <v>42616.585358796292</v>
      </c>
      <c r="K2407" s="5">
        <v>1471096975</v>
      </c>
      <c r="L2407" s="13">
        <f t="shared" si="149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8">
        <f t="shared" si="150"/>
        <v>22.52</v>
      </c>
      <c r="R2407" s="9">
        <f t="shared" si="151"/>
        <v>56.3</v>
      </c>
      <c r="S2407" t="str">
        <f>IF(P2407=Food, "Food")</f>
        <v>Food</v>
      </c>
    </row>
    <row r="2408" spans="1:19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3">
        <f t="shared" si="148"/>
        <v>42023.110995370371</v>
      </c>
      <c r="K2408" s="5">
        <v>1418179190</v>
      </c>
      <c r="L2408" s="13">
        <f t="shared" si="149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8">
        <f t="shared" si="150"/>
        <v>41.384615384615387</v>
      </c>
      <c r="R2408" s="9">
        <f t="shared" si="151"/>
        <v>84.0625</v>
      </c>
      <c r="S2408" t="str">
        <f>IF(P2408=Food, "Food")</f>
        <v>Food</v>
      </c>
    </row>
    <row r="2409" spans="1:19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3">
        <f t="shared" si="148"/>
        <v>42105.25</v>
      </c>
      <c r="K2409" s="5">
        <v>1426772928</v>
      </c>
      <c r="L2409" s="13">
        <f t="shared" si="149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8">
        <f t="shared" si="150"/>
        <v>25.259090909090908</v>
      </c>
      <c r="R2409" s="9">
        <f t="shared" si="151"/>
        <v>168.39393939393941</v>
      </c>
      <c r="S2409" t="str">
        <f>IF(P2409=Food, "Food")</f>
        <v>Food</v>
      </c>
    </row>
    <row r="2410" spans="1:19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3">
        <f t="shared" si="148"/>
        <v>41949.182372685187</v>
      </c>
      <c r="K2410" s="5">
        <v>1412652157</v>
      </c>
      <c r="L2410" s="13">
        <f t="shared" si="149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8">
        <f t="shared" si="150"/>
        <v>0.2</v>
      </c>
      <c r="R2410" s="9">
        <f t="shared" si="151"/>
        <v>15</v>
      </c>
      <c r="S2410" t="str">
        <f>IF(P2410=Food, "Food")</f>
        <v>Food</v>
      </c>
    </row>
    <row r="2411" spans="1:19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3">
        <f t="shared" si="148"/>
        <v>42234.875868055555</v>
      </c>
      <c r="K2411" s="5">
        <v>1437339675</v>
      </c>
      <c r="L2411" s="13">
        <f t="shared" si="149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8">
        <f t="shared" si="150"/>
        <v>1.8399999999999999</v>
      </c>
      <c r="R2411" s="9">
        <f t="shared" si="151"/>
        <v>76.666666666666671</v>
      </c>
      <c r="S2411" t="str">
        <f>IF(P2411=Food, "Food")</f>
        <v>Food</v>
      </c>
    </row>
    <row r="2412" spans="1:19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3">
        <f t="shared" si="148"/>
        <v>42254.408275462964</v>
      </c>
      <c r="K2412" s="5">
        <v>1439027275</v>
      </c>
      <c r="L2412" s="13">
        <f t="shared" si="149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8">
        <f t="shared" si="150"/>
        <v>0</v>
      </c>
      <c r="R2412" s="9" t="e">
        <f t="shared" si="151"/>
        <v>#DIV/0!</v>
      </c>
      <c r="S2412" t="str">
        <f>IF(P2412=Food, "Food")</f>
        <v>Food</v>
      </c>
    </row>
    <row r="2413" spans="1:19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3">
        <f t="shared" si="148"/>
        <v>42241.732430555552</v>
      </c>
      <c r="K2413" s="5">
        <v>1437932082</v>
      </c>
      <c r="L2413" s="13">
        <f t="shared" si="149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8">
        <f t="shared" si="150"/>
        <v>0.60399999999999998</v>
      </c>
      <c r="R2413" s="9">
        <f t="shared" si="151"/>
        <v>50.333333333333336</v>
      </c>
      <c r="S2413" t="str">
        <f>IF(P2413=Food, "Food")</f>
        <v>Food</v>
      </c>
    </row>
    <row r="2414" spans="1:19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3">
        <f t="shared" si="148"/>
        <v>42700.778622685189</v>
      </c>
      <c r="K2414" s="5">
        <v>1476294073</v>
      </c>
      <c r="L2414" s="13">
        <f t="shared" si="149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8">
        <f t="shared" si="150"/>
        <v>0</v>
      </c>
      <c r="R2414" s="9" t="e">
        <f t="shared" si="151"/>
        <v>#DIV/0!</v>
      </c>
      <c r="S2414" t="str">
        <f>IF(P2414=Food, "Food")</f>
        <v>Food</v>
      </c>
    </row>
    <row r="2415" spans="1:19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3">
        <f t="shared" si="148"/>
        <v>41790.979166666664</v>
      </c>
      <c r="K2415" s="5">
        <v>1398911882</v>
      </c>
      <c r="L2415" s="13">
        <f t="shared" si="149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8">
        <f t="shared" si="150"/>
        <v>0.83333333333333337</v>
      </c>
      <c r="R2415" s="9">
        <f t="shared" si="151"/>
        <v>8.3333333333333339</v>
      </c>
      <c r="S2415" t="str">
        <f>IF(P2415=Food, "Food")</f>
        <v>Food</v>
      </c>
    </row>
    <row r="2416" spans="1:19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3">
        <f t="shared" si="148"/>
        <v>42238.165972222225</v>
      </c>
      <c r="K2416" s="5">
        <v>1436805660</v>
      </c>
      <c r="L2416" s="13">
        <f t="shared" si="149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8">
        <f t="shared" si="150"/>
        <v>3.0666666666666664</v>
      </c>
      <c r="R2416" s="9">
        <f t="shared" si="151"/>
        <v>35.384615384615387</v>
      </c>
      <c r="S2416" t="str">
        <f>IF(P2416=Food, "Food")</f>
        <v>Food</v>
      </c>
    </row>
    <row r="2417" spans="1:19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3">
        <f t="shared" si="148"/>
        <v>42566.862800925926</v>
      </c>
      <c r="K2417" s="5">
        <v>1466023346</v>
      </c>
      <c r="L2417" s="13">
        <f t="shared" si="149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8">
        <f t="shared" si="150"/>
        <v>0.55833333333333335</v>
      </c>
      <c r="R2417" s="9">
        <f t="shared" si="151"/>
        <v>55.833333333333336</v>
      </c>
      <c r="S2417" t="str">
        <f>IF(P2417=Food, "Food")</f>
        <v>Food</v>
      </c>
    </row>
    <row r="2418" spans="1:19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3">
        <f t="shared" si="148"/>
        <v>42077.625</v>
      </c>
      <c r="K2418" s="5">
        <v>1421343743</v>
      </c>
      <c r="L2418" s="13">
        <f t="shared" si="149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8">
        <f t="shared" si="150"/>
        <v>2.5000000000000001E-2</v>
      </c>
      <c r="R2418" s="9">
        <f t="shared" si="151"/>
        <v>5</v>
      </c>
      <c r="S2418" t="str">
        <f>IF(P2418=Food, "Food")</f>
        <v>Food</v>
      </c>
    </row>
    <row r="2419" spans="1:19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3">
        <f t="shared" si="148"/>
        <v>41861.884108796294</v>
      </c>
      <c r="K2419" s="5">
        <v>1405113187</v>
      </c>
      <c r="L2419" s="13">
        <f t="shared" si="149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8">
        <f t="shared" si="150"/>
        <v>0</v>
      </c>
      <c r="R2419" s="9" t="e">
        <f t="shared" si="151"/>
        <v>#DIV/0!</v>
      </c>
      <c r="S2419" t="str">
        <f>IF(P2419=Food, "Food")</f>
        <v>Food</v>
      </c>
    </row>
    <row r="2420" spans="1:19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3">
        <f t="shared" si="148"/>
        <v>42087.815324074079</v>
      </c>
      <c r="K2420" s="5">
        <v>1422045244</v>
      </c>
      <c r="L2420" s="13">
        <f t="shared" si="149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8">
        <f t="shared" si="150"/>
        <v>0.02</v>
      </c>
      <c r="R2420" s="9">
        <f t="shared" si="151"/>
        <v>1</v>
      </c>
      <c r="S2420" t="str">
        <f>IF(P2420=Food, "Food")</f>
        <v>Food</v>
      </c>
    </row>
    <row r="2421" spans="1:19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3">
        <f t="shared" si="148"/>
        <v>42053.738298611104</v>
      </c>
      <c r="K2421" s="5">
        <v>1419097389</v>
      </c>
      <c r="L2421" s="13">
        <f t="shared" si="149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8">
        <f t="shared" si="150"/>
        <v>0</v>
      </c>
      <c r="R2421" s="9" t="e">
        <f t="shared" si="151"/>
        <v>#DIV/0!</v>
      </c>
      <c r="S2421" t="str">
        <f>IF(P2421=Food, "Food")</f>
        <v>Food</v>
      </c>
    </row>
    <row r="2422" spans="1:19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3">
        <f t="shared" si="148"/>
        <v>41953.070543981477</v>
      </c>
      <c r="K2422" s="5">
        <v>1410396095</v>
      </c>
      <c r="L2422" s="13">
        <f t="shared" si="149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8">
        <f t="shared" si="150"/>
        <v>14.825133372851216</v>
      </c>
      <c r="R2422" s="9">
        <f t="shared" si="151"/>
        <v>69.472222222222229</v>
      </c>
      <c r="S2422" t="str">
        <f>IF(P2422=Food, "Food")</f>
        <v>Food</v>
      </c>
    </row>
    <row r="2423" spans="1:19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3">
        <f t="shared" si="148"/>
        <v>42056.687453703707</v>
      </c>
      <c r="K2423" s="5">
        <v>1421944196</v>
      </c>
      <c r="L2423" s="13">
        <f t="shared" si="149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8">
        <f t="shared" si="150"/>
        <v>1.6666666666666666E-2</v>
      </c>
      <c r="R2423" s="9">
        <f t="shared" si="151"/>
        <v>1</v>
      </c>
      <c r="S2423" t="str">
        <f>IF(P2423=Food, "Food")</f>
        <v>Food</v>
      </c>
    </row>
    <row r="2424" spans="1:19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3">
        <f t="shared" si="148"/>
        <v>42074.683287037042</v>
      </c>
      <c r="K2424" s="5">
        <v>1423502636</v>
      </c>
      <c r="L2424" s="13">
        <f t="shared" si="149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8">
        <f t="shared" si="150"/>
        <v>0.2</v>
      </c>
      <c r="R2424" s="9">
        <f t="shared" si="151"/>
        <v>1</v>
      </c>
      <c r="S2424" t="str">
        <f>IF(P2424=Food, "Food")</f>
        <v>Food</v>
      </c>
    </row>
    <row r="2425" spans="1:19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3">
        <f t="shared" si="148"/>
        <v>42004.704745370371</v>
      </c>
      <c r="K2425" s="5">
        <v>1417452890</v>
      </c>
      <c r="L2425" s="13">
        <f t="shared" si="149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8">
        <f t="shared" si="150"/>
        <v>1.3333333333333334E-2</v>
      </c>
      <c r="R2425" s="9">
        <f t="shared" si="151"/>
        <v>8</v>
      </c>
      <c r="S2425" t="str">
        <f>IF(P2425=Food, "Food")</f>
        <v>Food</v>
      </c>
    </row>
    <row r="2426" spans="1:19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3">
        <f t="shared" si="148"/>
        <v>41939.892453703702</v>
      </c>
      <c r="K2426" s="5">
        <v>1411853108</v>
      </c>
      <c r="L2426" s="13">
        <f t="shared" si="149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8">
        <f t="shared" si="150"/>
        <v>1.24</v>
      </c>
      <c r="R2426" s="9">
        <f t="shared" si="151"/>
        <v>34.444444444444443</v>
      </c>
      <c r="S2426" t="str">
        <f>IF(P2426=Food, "Food")</f>
        <v>Food</v>
      </c>
    </row>
    <row r="2427" spans="1:19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3">
        <f t="shared" si="148"/>
        <v>42517.919444444444</v>
      </c>
      <c r="K2427" s="5">
        <v>1463090149</v>
      </c>
      <c r="L2427" s="13">
        <f t="shared" si="149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8">
        <f t="shared" si="150"/>
        <v>2.8571428571428574E-2</v>
      </c>
      <c r="R2427" s="9">
        <f t="shared" si="151"/>
        <v>1</v>
      </c>
      <c r="S2427" t="str">
        <f>IF(P2427=Food, "Food")</f>
        <v>Food</v>
      </c>
    </row>
    <row r="2428" spans="1:19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3">
        <f t="shared" si="148"/>
        <v>42224.170046296291</v>
      </c>
      <c r="K2428" s="5">
        <v>1433822692</v>
      </c>
      <c r="L2428" s="13">
        <f t="shared" si="149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8">
        <f t="shared" si="150"/>
        <v>0</v>
      </c>
      <c r="R2428" s="9" t="e">
        <f t="shared" si="151"/>
        <v>#DIV/0!</v>
      </c>
      <c r="S2428" t="str">
        <f>IF(P2428=Food, "Food")</f>
        <v>Food</v>
      </c>
    </row>
    <row r="2429" spans="1:19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3">
        <f t="shared" si="148"/>
        <v>42452.277002314819</v>
      </c>
      <c r="K2429" s="5">
        <v>1455262733</v>
      </c>
      <c r="L2429" s="13">
        <f t="shared" si="149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8">
        <f t="shared" si="150"/>
        <v>2E-3</v>
      </c>
      <c r="R2429" s="9">
        <f t="shared" si="151"/>
        <v>1</v>
      </c>
      <c r="S2429" t="str">
        <f>IF(P2429=Food, "Food")</f>
        <v>Food</v>
      </c>
    </row>
    <row r="2430" spans="1:19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3">
        <f t="shared" si="148"/>
        <v>42075.742488425924</v>
      </c>
      <c r="K2430" s="5">
        <v>1423594151</v>
      </c>
      <c r="L2430" s="13">
        <f t="shared" si="149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8">
        <f t="shared" si="150"/>
        <v>2.8571428571428571E-3</v>
      </c>
      <c r="R2430" s="9">
        <f t="shared" si="151"/>
        <v>1</v>
      </c>
      <c r="S2430" t="str">
        <f>IF(P2430=Food, "Food")</f>
        <v>Food</v>
      </c>
    </row>
    <row r="2431" spans="1:19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3">
        <f t="shared" si="148"/>
        <v>42771.697222222225</v>
      </c>
      <c r="K2431" s="5">
        <v>1483131966</v>
      </c>
      <c r="L2431" s="13">
        <f t="shared" si="149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8">
        <f t="shared" si="150"/>
        <v>1.4321428571428572</v>
      </c>
      <c r="R2431" s="9">
        <f t="shared" si="151"/>
        <v>501.25</v>
      </c>
      <c r="S2431" t="str">
        <f>IF(P2431=Food, "Food")</f>
        <v>Food</v>
      </c>
    </row>
    <row r="2432" spans="1:19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3">
        <f t="shared" si="148"/>
        <v>42412.130833333329</v>
      </c>
      <c r="K2432" s="5">
        <v>1452654504</v>
      </c>
      <c r="L2432" s="13">
        <f t="shared" si="149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8">
        <f t="shared" si="150"/>
        <v>0.70000000000000007</v>
      </c>
      <c r="R2432" s="9">
        <f t="shared" si="151"/>
        <v>10.5</v>
      </c>
      <c r="S2432" t="str">
        <f>IF(P2432=Food, "Food")</f>
        <v>Food</v>
      </c>
    </row>
    <row r="2433" spans="1:19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3">
        <f t="shared" si="148"/>
        <v>42549.099687499998</v>
      </c>
      <c r="K2433" s="5">
        <v>1461896613</v>
      </c>
      <c r="L2433" s="13">
        <f t="shared" si="149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8">
        <f t="shared" si="150"/>
        <v>2E-3</v>
      </c>
      <c r="R2433" s="9">
        <f t="shared" si="151"/>
        <v>1</v>
      </c>
      <c r="S2433" t="str">
        <f>IF(P2433=Food, "Food")</f>
        <v>Food</v>
      </c>
    </row>
    <row r="2434" spans="1:19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3">
        <f t="shared" si="148"/>
        <v>42071.218715277777</v>
      </c>
      <c r="K2434" s="5">
        <v>1423199697</v>
      </c>
      <c r="L2434" s="13">
        <f t="shared" si="149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8">
        <f t="shared" si="150"/>
        <v>1.4285714285714287E-2</v>
      </c>
      <c r="R2434" s="9">
        <f t="shared" si="151"/>
        <v>1</v>
      </c>
      <c r="S2434" t="str">
        <f>IF(P2434=Food, "Food")</f>
        <v>Food</v>
      </c>
    </row>
    <row r="2435" spans="1:19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3">
        <f t="shared" ref="J2435:J2498" si="152">(((I2435/60)/60)/24)+DATE(1970,1,1)</f>
        <v>42427.89980324074</v>
      </c>
      <c r="K2435" s="5">
        <v>1454016943</v>
      </c>
      <c r="L2435" s="13">
        <f t="shared" ref="L2435:L2498" si="153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8">
        <f t="shared" ref="Q2435:Q2498" si="154">E2435/D2435*100</f>
        <v>0</v>
      </c>
      <c r="R2435" s="9" t="e">
        <f t="shared" ref="R2435:R2498" si="155">E2435/N2435</f>
        <v>#DIV/0!</v>
      </c>
      <c r="S2435" t="str">
        <f>IF(P2435=Food, "Food")</f>
        <v>Food</v>
      </c>
    </row>
    <row r="2436" spans="1:19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3">
        <f t="shared" si="152"/>
        <v>42220.18604166666</v>
      </c>
      <c r="K2436" s="5">
        <v>1435206474</v>
      </c>
      <c r="L2436" s="13">
        <f t="shared" si="153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8">
        <f t="shared" si="154"/>
        <v>0.13</v>
      </c>
      <c r="R2436" s="9">
        <f t="shared" si="155"/>
        <v>13</v>
      </c>
      <c r="S2436" t="str">
        <f>IF(P2436=Food, "Food")</f>
        <v>Food</v>
      </c>
    </row>
    <row r="2437" spans="1:19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3">
        <f t="shared" si="152"/>
        <v>42282.277615740735</v>
      </c>
      <c r="K2437" s="5">
        <v>1441435186</v>
      </c>
      <c r="L2437" s="13">
        <f t="shared" si="153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8">
        <f t="shared" si="154"/>
        <v>0.48960000000000004</v>
      </c>
      <c r="R2437" s="9">
        <f t="shared" si="155"/>
        <v>306</v>
      </c>
      <c r="S2437" t="str">
        <f>IF(P2437=Food, "Food")</f>
        <v>Food</v>
      </c>
    </row>
    <row r="2438" spans="1:19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3">
        <f t="shared" si="152"/>
        <v>42398.615393518514</v>
      </c>
      <c r="K2438" s="5">
        <v>1448894770</v>
      </c>
      <c r="L2438" s="13">
        <f t="shared" si="153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8">
        <f t="shared" si="154"/>
        <v>3.8461538461538464E-2</v>
      </c>
      <c r="R2438" s="9">
        <f t="shared" si="155"/>
        <v>22.5</v>
      </c>
      <c r="S2438" t="str">
        <f>IF(P2438=Food, "Food")</f>
        <v>Food</v>
      </c>
    </row>
    <row r="2439" spans="1:19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3">
        <f t="shared" si="152"/>
        <v>42080.75</v>
      </c>
      <c r="K2439" s="5">
        <v>1422400188</v>
      </c>
      <c r="L2439" s="13">
        <f t="shared" si="153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8">
        <f t="shared" si="154"/>
        <v>0</v>
      </c>
      <c r="R2439" s="9" t="e">
        <f t="shared" si="155"/>
        <v>#DIV/0!</v>
      </c>
      <c r="S2439" t="str">
        <f>IF(P2439=Food, "Food")</f>
        <v>Food</v>
      </c>
    </row>
    <row r="2440" spans="1:19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3">
        <f t="shared" si="152"/>
        <v>42345.956736111111</v>
      </c>
      <c r="K2440" s="5">
        <v>1444341462</v>
      </c>
      <c r="L2440" s="13">
        <f t="shared" si="153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8">
        <f t="shared" si="154"/>
        <v>0.33333333333333337</v>
      </c>
      <c r="R2440" s="9">
        <f t="shared" si="155"/>
        <v>50</v>
      </c>
      <c r="S2440" t="str">
        <f>IF(P2440=Food, "Food")</f>
        <v>Food</v>
      </c>
    </row>
    <row r="2441" spans="1:19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3">
        <f t="shared" si="152"/>
        <v>42295.818622685183</v>
      </c>
      <c r="K2441" s="5">
        <v>1442605129</v>
      </c>
      <c r="L2441" s="13">
        <f t="shared" si="153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8">
        <f t="shared" si="154"/>
        <v>0</v>
      </c>
      <c r="R2441" s="9" t="e">
        <f t="shared" si="155"/>
        <v>#DIV/0!</v>
      </c>
      <c r="S2441" t="str">
        <f>IF(P2441=Food, "Food")</f>
        <v>Food</v>
      </c>
    </row>
    <row r="2442" spans="1:19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3">
        <f t="shared" si="152"/>
        <v>42413.899456018517</v>
      </c>
      <c r="K2442" s="5">
        <v>1452807313</v>
      </c>
      <c r="L2442" s="13">
        <f t="shared" si="153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8">
        <f t="shared" si="154"/>
        <v>0.2</v>
      </c>
      <c r="R2442" s="9">
        <f t="shared" si="155"/>
        <v>5</v>
      </c>
      <c r="S2442" t="str">
        <f>IF(P2442=Food, "Food")</f>
        <v>Food</v>
      </c>
    </row>
    <row r="2443" spans="1:19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3">
        <f t="shared" si="152"/>
        <v>42208.207638888889</v>
      </c>
      <c r="K2443" s="5">
        <v>1435806054</v>
      </c>
      <c r="L2443" s="13">
        <f t="shared" si="153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8">
        <f t="shared" si="154"/>
        <v>107.88</v>
      </c>
      <c r="R2443" s="9">
        <f t="shared" si="155"/>
        <v>74.22935779816514</v>
      </c>
      <c r="S2443" t="str">
        <f>IF(P2443=Food, "Food")</f>
        <v>Food</v>
      </c>
    </row>
    <row r="2444" spans="1:19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3">
        <f t="shared" si="152"/>
        <v>42082.625324074077</v>
      </c>
      <c r="K2444" s="5">
        <v>1424188828</v>
      </c>
      <c r="L2444" s="13">
        <f t="shared" si="153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8">
        <f t="shared" si="154"/>
        <v>125.94166666666666</v>
      </c>
      <c r="R2444" s="9">
        <f t="shared" si="155"/>
        <v>81.252688172043008</v>
      </c>
      <c r="S2444" t="str">
        <f>IF(P2444=Food, "Food")</f>
        <v>Food</v>
      </c>
    </row>
    <row r="2445" spans="1:19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3">
        <f t="shared" si="152"/>
        <v>41866.625254629631</v>
      </c>
      <c r="K2445" s="5">
        <v>1405522822</v>
      </c>
      <c r="L2445" s="13">
        <f t="shared" si="153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8">
        <f t="shared" si="154"/>
        <v>202.51495</v>
      </c>
      <c r="R2445" s="9">
        <f t="shared" si="155"/>
        <v>130.23469453376205</v>
      </c>
      <c r="S2445" t="str">
        <f>IF(P2445=Food, "Food")</f>
        <v>Food</v>
      </c>
    </row>
    <row r="2446" spans="1:19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3">
        <f t="shared" si="152"/>
        <v>42515.754525462966</v>
      </c>
      <c r="K2446" s="5">
        <v>1461607591</v>
      </c>
      <c r="L2446" s="13">
        <f t="shared" si="153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8">
        <f t="shared" si="154"/>
        <v>108.60000000000001</v>
      </c>
      <c r="R2446" s="9">
        <f t="shared" si="155"/>
        <v>53.409836065573771</v>
      </c>
      <c r="S2446" t="str">
        <f>IF(P2446=Food, "Food")</f>
        <v>Food</v>
      </c>
    </row>
    <row r="2447" spans="1:19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3">
        <f t="shared" si="152"/>
        <v>42273.190057870372</v>
      </c>
      <c r="K2447" s="5">
        <v>1440650021</v>
      </c>
      <c r="L2447" s="13">
        <f t="shared" si="153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8">
        <f t="shared" si="154"/>
        <v>172.8</v>
      </c>
      <c r="R2447" s="9">
        <f t="shared" si="155"/>
        <v>75.130434782608702</v>
      </c>
      <c r="S2447" t="str">
        <f>IF(P2447=Food, "Food")</f>
        <v>Food</v>
      </c>
    </row>
    <row r="2448" spans="1:19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3">
        <f t="shared" si="152"/>
        <v>42700.64434027778</v>
      </c>
      <c r="K2448" s="5">
        <v>1477578471</v>
      </c>
      <c r="L2448" s="13">
        <f t="shared" si="153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8">
        <f t="shared" si="154"/>
        <v>167.98</v>
      </c>
      <c r="R2448" s="9">
        <f t="shared" si="155"/>
        <v>75.666666666666671</v>
      </c>
      <c r="S2448" t="str">
        <f>IF(P2448=Food, "Food")</f>
        <v>Food</v>
      </c>
    </row>
    <row r="2449" spans="1:19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3">
        <f t="shared" si="152"/>
        <v>42686.166666666672</v>
      </c>
      <c r="K2449" s="5">
        <v>1476184593</v>
      </c>
      <c r="L2449" s="13">
        <f t="shared" si="153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8">
        <f t="shared" si="154"/>
        <v>427.20000000000005</v>
      </c>
      <c r="R2449" s="9">
        <f t="shared" si="155"/>
        <v>31.691394658753708</v>
      </c>
      <c r="S2449" t="str">
        <f>IF(P2449=Food, "Food")</f>
        <v>Food</v>
      </c>
    </row>
    <row r="2450" spans="1:19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3">
        <f t="shared" si="152"/>
        <v>42613.233333333337</v>
      </c>
      <c r="K2450" s="5">
        <v>1472110513</v>
      </c>
      <c r="L2450" s="13">
        <f t="shared" si="153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8">
        <f t="shared" si="154"/>
        <v>107.5</v>
      </c>
      <c r="R2450" s="9">
        <f t="shared" si="155"/>
        <v>47.777777777777779</v>
      </c>
      <c r="S2450" t="str">
        <f>IF(P2450=Food, "Food")</f>
        <v>Food</v>
      </c>
    </row>
    <row r="2451" spans="1:19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3">
        <f t="shared" si="152"/>
        <v>41973.184201388889</v>
      </c>
      <c r="K2451" s="5">
        <v>1414725915</v>
      </c>
      <c r="L2451" s="13">
        <f t="shared" si="153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8">
        <f t="shared" si="154"/>
        <v>108</v>
      </c>
      <c r="R2451" s="9">
        <f t="shared" si="155"/>
        <v>90</v>
      </c>
      <c r="S2451" t="str">
        <f>IF(P2451=Food, "Food")</f>
        <v>Food</v>
      </c>
    </row>
    <row r="2452" spans="1:19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3">
        <f t="shared" si="152"/>
        <v>41940.132638888892</v>
      </c>
      <c r="K2452" s="5">
        <v>1411177456</v>
      </c>
      <c r="L2452" s="13">
        <f t="shared" si="153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8">
        <f t="shared" si="154"/>
        <v>101.53353333333335</v>
      </c>
      <c r="R2452" s="9">
        <f t="shared" si="155"/>
        <v>149.31401960784314</v>
      </c>
      <c r="S2452" t="str">
        <f>IF(P2452=Food, "Food")</f>
        <v>Food</v>
      </c>
    </row>
    <row r="2453" spans="1:19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3">
        <f t="shared" si="152"/>
        <v>42799.908449074079</v>
      </c>
      <c r="K2453" s="5">
        <v>1487022490</v>
      </c>
      <c r="L2453" s="13">
        <f t="shared" si="153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8">
        <f t="shared" si="154"/>
        <v>115.45</v>
      </c>
      <c r="R2453" s="9">
        <f t="shared" si="155"/>
        <v>62.06989247311828</v>
      </c>
      <c r="S2453" t="str">
        <f>IF(P2453=Food, "Food")</f>
        <v>Food</v>
      </c>
    </row>
    <row r="2454" spans="1:19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3">
        <f t="shared" si="152"/>
        <v>42367.958333333328</v>
      </c>
      <c r="K2454" s="5">
        <v>1448914500</v>
      </c>
      <c r="L2454" s="13">
        <f t="shared" si="153"/>
        <v>42338.84375</v>
      </c>
      <c r="M2454" t="b">
        <v>0</v>
      </c>
      <c r="N2454">
        <v>15</v>
      </c>
      <c r="O2454" t="b">
        <v>1</v>
      </c>
      <c r="P2454" t="s">
        <v>8298</v>
      </c>
      <c r="Q2454" s="8">
        <f t="shared" si="154"/>
        <v>133.5</v>
      </c>
      <c r="R2454" s="9">
        <f t="shared" si="155"/>
        <v>53.4</v>
      </c>
      <c r="S2454" t="str">
        <f>IF(P2454=Food, "Food")</f>
        <v>Food</v>
      </c>
    </row>
    <row r="2455" spans="1:19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3">
        <f t="shared" si="152"/>
        <v>42768.692233796297</v>
      </c>
      <c r="K2455" s="5">
        <v>1483461409</v>
      </c>
      <c r="L2455" s="13">
        <f t="shared" si="153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8">
        <f t="shared" si="154"/>
        <v>154.69999999999999</v>
      </c>
      <c r="R2455" s="9">
        <f t="shared" si="155"/>
        <v>69.268656716417908</v>
      </c>
      <c r="S2455" t="str">
        <f>IF(P2455=Food, "Food")</f>
        <v>Food</v>
      </c>
    </row>
    <row r="2456" spans="1:19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3">
        <f t="shared" si="152"/>
        <v>42805.201481481476</v>
      </c>
      <c r="K2456" s="5">
        <v>1486183808</v>
      </c>
      <c r="L2456" s="13">
        <f t="shared" si="153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8">
        <f t="shared" si="154"/>
        <v>100.84571428571429</v>
      </c>
      <c r="R2456" s="9">
        <f t="shared" si="155"/>
        <v>271.50769230769231</v>
      </c>
      <c r="S2456" t="str">
        <f>IF(P2456=Food, "Food")</f>
        <v>Food</v>
      </c>
    </row>
    <row r="2457" spans="1:19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3">
        <f t="shared" si="152"/>
        <v>42480.781828703708</v>
      </c>
      <c r="K2457" s="5">
        <v>1458758750</v>
      </c>
      <c r="L2457" s="13">
        <f t="shared" si="153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8">
        <f t="shared" si="154"/>
        <v>182</v>
      </c>
      <c r="R2457" s="9">
        <f t="shared" si="155"/>
        <v>34.125</v>
      </c>
      <c r="S2457" t="str">
        <f>IF(P2457=Food, "Food")</f>
        <v>Food</v>
      </c>
    </row>
    <row r="2458" spans="1:19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3">
        <f t="shared" si="152"/>
        <v>42791.961099537039</v>
      </c>
      <c r="K2458" s="5">
        <v>1485471839</v>
      </c>
      <c r="L2458" s="13">
        <f t="shared" si="153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8">
        <f t="shared" si="154"/>
        <v>180.86666666666667</v>
      </c>
      <c r="R2458" s="9">
        <f t="shared" si="155"/>
        <v>40.492537313432834</v>
      </c>
      <c r="S2458" t="str">
        <f>IF(P2458=Food, "Food")</f>
        <v>Food</v>
      </c>
    </row>
    <row r="2459" spans="1:19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3">
        <f t="shared" si="152"/>
        <v>42453.560833333337</v>
      </c>
      <c r="K2459" s="5">
        <v>1456237656</v>
      </c>
      <c r="L2459" s="13">
        <f t="shared" si="153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8">
        <f t="shared" si="154"/>
        <v>102.30434782608695</v>
      </c>
      <c r="R2459" s="9">
        <f t="shared" si="155"/>
        <v>189.75806451612902</v>
      </c>
      <c r="S2459" t="str">
        <f>IF(P2459=Food, "Food")</f>
        <v>Food</v>
      </c>
    </row>
    <row r="2460" spans="1:19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3">
        <f t="shared" si="152"/>
        <v>42530.791666666672</v>
      </c>
      <c r="K2460" s="5">
        <v>1462481718</v>
      </c>
      <c r="L2460" s="13">
        <f t="shared" si="153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8">
        <f t="shared" si="154"/>
        <v>110.17999999999999</v>
      </c>
      <c r="R2460" s="9">
        <f t="shared" si="155"/>
        <v>68.862499999999997</v>
      </c>
      <c r="S2460" t="str">
        <f>IF(P2460=Food, "Food")</f>
        <v>Food</v>
      </c>
    </row>
    <row r="2461" spans="1:19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3">
        <f t="shared" si="152"/>
        <v>42452.595891203702</v>
      </c>
      <c r="K2461" s="5">
        <v>1454858285</v>
      </c>
      <c r="L2461" s="13">
        <f t="shared" si="153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8">
        <f t="shared" si="154"/>
        <v>102.25</v>
      </c>
      <c r="R2461" s="9">
        <f t="shared" si="155"/>
        <v>108.77659574468085</v>
      </c>
      <c r="S2461" t="str">
        <f>IF(P2461=Food, "Food")</f>
        <v>Food</v>
      </c>
    </row>
    <row r="2462" spans="1:19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3">
        <f t="shared" si="152"/>
        <v>42738.178472222222</v>
      </c>
      <c r="K2462" s="5">
        <v>1480480167</v>
      </c>
      <c r="L2462" s="13">
        <f t="shared" si="153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8">
        <f t="shared" si="154"/>
        <v>100.78823529411764</v>
      </c>
      <c r="R2462" s="9">
        <f t="shared" si="155"/>
        <v>125.98529411764706</v>
      </c>
      <c r="S2462" t="str">
        <f>IF(P2462=Food, "Food")</f>
        <v>Food</v>
      </c>
    </row>
    <row r="2463" spans="1:19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3">
        <f t="shared" si="152"/>
        <v>40817.125</v>
      </c>
      <c r="K2463" s="5">
        <v>1314577097</v>
      </c>
      <c r="L2463" s="13">
        <f t="shared" si="153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8">
        <f t="shared" si="154"/>
        <v>103.8</v>
      </c>
      <c r="R2463" s="9">
        <f t="shared" si="155"/>
        <v>90.523255813953483</v>
      </c>
      <c r="S2463" t="str">
        <f>IF(P2463=music, "music")</f>
        <v>music</v>
      </c>
    </row>
    <row r="2464" spans="1:19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3">
        <f t="shared" si="152"/>
        <v>41109.186296296299</v>
      </c>
      <c r="K2464" s="5">
        <v>1340944096</v>
      </c>
      <c r="L2464" s="13">
        <f t="shared" si="153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8">
        <f t="shared" si="154"/>
        <v>110.70833333333334</v>
      </c>
      <c r="R2464" s="9">
        <f t="shared" si="155"/>
        <v>28.880434782608695</v>
      </c>
      <c r="S2464" t="str">
        <f>IF(P2464=music, "music")</f>
        <v>music</v>
      </c>
    </row>
    <row r="2465" spans="1:19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3">
        <f t="shared" si="152"/>
        <v>41380.791666666664</v>
      </c>
      <c r="K2465" s="5">
        <v>1362710425</v>
      </c>
      <c r="L2465" s="13">
        <f t="shared" si="153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8">
        <f t="shared" si="154"/>
        <v>116.25000000000001</v>
      </c>
      <c r="R2465" s="9">
        <f t="shared" si="155"/>
        <v>31</v>
      </c>
      <c r="S2465" t="str">
        <f>IF(P2465=music, "music")</f>
        <v>music</v>
      </c>
    </row>
    <row r="2466" spans="1:19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3">
        <f t="shared" si="152"/>
        <v>42277.811805555553</v>
      </c>
      <c r="K2466" s="5">
        <v>1441143397</v>
      </c>
      <c r="L2466" s="13">
        <f t="shared" si="153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8">
        <f t="shared" si="154"/>
        <v>111.1</v>
      </c>
      <c r="R2466" s="9">
        <f t="shared" si="155"/>
        <v>51.674418604651166</v>
      </c>
      <c r="S2466" t="str">
        <f>IF(P2466=music, "music")</f>
        <v>music</v>
      </c>
    </row>
    <row r="2467" spans="1:19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3">
        <f t="shared" si="152"/>
        <v>41175.719305555554</v>
      </c>
      <c r="K2467" s="5">
        <v>1345828548</v>
      </c>
      <c r="L2467" s="13">
        <f t="shared" si="153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8">
        <f t="shared" si="154"/>
        <v>180.14285714285714</v>
      </c>
      <c r="R2467" s="9">
        <f t="shared" si="155"/>
        <v>26.270833333333332</v>
      </c>
      <c r="S2467" t="str">
        <f>IF(P2467=music, "music")</f>
        <v>music</v>
      </c>
    </row>
    <row r="2468" spans="1:19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3">
        <f t="shared" si="152"/>
        <v>41403.102465277778</v>
      </c>
      <c r="K2468" s="5">
        <v>1365474453</v>
      </c>
      <c r="L2468" s="13">
        <f t="shared" si="153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8">
        <f t="shared" si="154"/>
        <v>100</v>
      </c>
      <c r="R2468" s="9">
        <f t="shared" si="155"/>
        <v>48.07692307692308</v>
      </c>
      <c r="S2468" t="str">
        <f>IF(P2468=music, "music")</f>
        <v>music</v>
      </c>
    </row>
    <row r="2469" spans="1:19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3">
        <f t="shared" si="152"/>
        <v>41039.708333333336</v>
      </c>
      <c r="K2469" s="5">
        <v>1335473931</v>
      </c>
      <c r="L2469" s="13">
        <f t="shared" si="153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8">
        <f t="shared" si="154"/>
        <v>118.5</v>
      </c>
      <c r="R2469" s="9">
        <f t="shared" si="155"/>
        <v>27.558139534883722</v>
      </c>
      <c r="S2469" t="str">
        <f>IF(P2469=music, "music")</f>
        <v>music</v>
      </c>
    </row>
    <row r="2470" spans="1:19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3">
        <f t="shared" si="152"/>
        <v>41210.208333333336</v>
      </c>
      <c r="K2470" s="5">
        <v>1348285321</v>
      </c>
      <c r="L2470" s="13">
        <f t="shared" si="153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8">
        <f t="shared" si="154"/>
        <v>107.21700000000001</v>
      </c>
      <c r="R2470" s="9">
        <f t="shared" si="155"/>
        <v>36.97137931034483</v>
      </c>
      <c r="S2470" t="str">
        <f>IF(P2470=music, "music")</f>
        <v>music</v>
      </c>
    </row>
    <row r="2471" spans="1:19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3">
        <f t="shared" si="152"/>
        <v>40582.429733796293</v>
      </c>
      <c r="K2471" s="5">
        <v>1295000329</v>
      </c>
      <c r="L2471" s="13">
        <f t="shared" si="153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8">
        <f t="shared" si="154"/>
        <v>113.66666666666667</v>
      </c>
      <c r="R2471" s="9">
        <f t="shared" si="155"/>
        <v>29.021276595744681</v>
      </c>
      <c r="S2471" t="str">
        <f>IF(P2471=music, "music")</f>
        <v>music</v>
      </c>
    </row>
    <row r="2472" spans="1:19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3">
        <f t="shared" si="152"/>
        <v>41053.07471064815</v>
      </c>
      <c r="K2472" s="5">
        <v>1335232055</v>
      </c>
      <c r="L2472" s="13">
        <f t="shared" si="153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8">
        <f t="shared" si="154"/>
        <v>103.16400000000002</v>
      </c>
      <c r="R2472" s="9">
        <f t="shared" si="155"/>
        <v>28.65666666666667</v>
      </c>
      <c r="S2472" t="str">
        <f>IF(P2472=music, "music")</f>
        <v>music</v>
      </c>
    </row>
    <row r="2473" spans="1:19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3">
        <f t="shared" si="152"/>
        <v>40933.992962962962</v>
      </c>
      <c r="K2473" s="5">
        <v>1324079392</v>
      </c>
      <c r="L2473" s="13">
        <f t="shared" si="153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8">
        <f t="shared" si="154"/>
        <v>128</v>
      </c>
      <c r="R2473" s="9">
        <f t="shared" si="155"/>
        <v>37.647058823529413</v>
      </c>
      <c r="S2473" t="str">
        <f>IF(P2473=music, "music")</f>
        <v>music</v>
      </c>
    </row>
    <row r="2474" spans="1:19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3">
        <f t="shared" si="152"/>
        <v>40425.043749999997</v>
      </c>
      <c r="K2474" s="5">
        <v>1277433980</v>
      </c>
      <c r="L2474" s="13">
        <f t="shared" si="153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8">
        <f t="shared" si="154"/>
        <v>135.76026666666667</v>
      </c>
      <c r="R2474" s="9">
        <f t="shared" si="155"/>
        <v>97.904038461538462</v>
      </c>
      <c r="S2474" t="str">
        <f>IF(P2474=music, "music")</f>
        <v>music</v>
      </c>
    </row>
    <row r="2475" spans="1:19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3">
        <f t="shared" si="152"/>
        <v>41223.790150462963</v>
      </c>
      <c r="K2475" s="5">
        <v>1349978269</v>
      </c>
      <c r="L2475" s="13">
        <f t="shared" si="153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8">
        <f t="shared" si="154"/>
        <v>100</v>
      </c>
      <c r="R2475" s="9">
        <f t="shared" si="155"/>
        <v>42.553191489361701</v>
      </c>
      <c r="S2475" t="str">
        <f>IF(P2475=music, "music")</f>
        <v>music</v>
      </c>
    </row>
    <row r="2476" spans="1:19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3">
        <f t="shared" si="152"/>
        <v>40462.011296296296</v>
      </c>
      <c r="K2476" s="5">
        <v>1282868176</v>
      </c>
      <c r="L2476" s="13">
        <f t="shared" si="153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8">
        <f t="shared" si="154"/>
        <v>100.00360000000002</v>
      </c>
      <c r="R2476" s="9">
        <f t="shared" si="155"/>
        <v>131.58368421052631</v>
      </c>
      <c r="S2476" t="str">
        <f>IF(P2476=music, "music")</f>
        <v>music</v>
      </c>
    </row>
    <row r="2477" spans="1:19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3">
        <f t="shared" si="152"/>
        <v>40369.916666666664</v>
      </c>
      <c r="K2477" s="5">
        <v>1273647255</v>
      </c>
      <c r="L2477" s="13">
        <f t="shared" si="153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8">
        <f t="shared" si="154"/>
        <v>104.71999999999998</v>
      </c>
      <c r="R2477" s="9">
        <f t="shared" si="155"/>
        <v>32.320987654320987</v>
      </c>
      <c r="S2477" t="str">
        <f>IF(P2477=music, "music")</f>
        <v>music</v>
      </c>
    </row>
    <row r="2478" spans="1:19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3">
        <f t="shared" si="152"/>
        <v>41946.370023148149</v>
      </c>
      <c r="K2478" s="5">
        <v>1412149970</v>
      </c>
      <c r="L2478" s="13">
        <f t="shared" si="153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8">
        <f t="shared" si="154"/>
        <v>105.02249999999999</v>
      </c>
      <c r="R2478" s="9">
        <f t="shared" si="155"/>
        <v>61.103999999999999</v>
      </c>
      <c r="S2478" t="str">
        <f>IF(P2478=music, "music")</f>
        <v>music</v>
      </c>
    </row>
    <row r="2479" spans="1:19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3">
        <f t="shared" si="152"/>
        <v>41133.691493055558</v>
      </c>
      <c r="K2479" s="5">
        <v>1340901345</v>
      </c>
      <c r="L2479" s="13">
        <f t="shared" si="153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8">
        <f t="shared" si="154"/>
        <v>171.33333333333334</v>
      </c>
      <c r="R2479" s="9">
        <f t="shared" si="155"/>
        <v>31.341463414634145</v>
      </c>
      <c r="S2479" t="str">
        <f>IF(P2479=music, "music")</f>
        <v>music</v>
      </c>
    </row>
    <row r="2480" spans="1:19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3">
        <f t="shared" si="152"/>
        <v>41287.950381944444</v>
      </c>
      <c r="K2480" s="5">
        <v>1355525313</v>
      </c>
      <c r="L2480" s="13">
        <f t="shared" si="153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8">
        <f t="shared" si="154"/>
        <v>127.49999999999999</v>
      </c>
      <c r="R2480" s="9">
        <f t="shared" si="155"/>
        <v>129.1139240506329</v>
      </c>
      <c r="S2480" t="str">
        <f>IF(P2480=music, "music")</f>
        <v>music</v>
      </c>
    </row>
    <row r="2481" spans="1:19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3">
        <f t="shared" si="152"/>
        <v>41118.083333333336</v>
      </c>
      <c r="K2481" s="5">
        <v>1342545994</v>
      </c>
      <c r="L2481" s="13">
        <f t="shared" si="153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8">
        <f t="shared" si="154"/>
        <v>133.44333333333333</v>
      </c>
      <c r="R2481" s="9">
        <f t="shared" si="155"/>
        <v>25.020624999999999</v>
      </c>
      <c r="S2481" t="str">
        <f>IF(P2481=music, "music")</f>
        <v>music</v>
      </c>
    </row>
    <row r="2482" spans="1:19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3">
        <f t="shared" si="152"/>
        <v>42287.936157407406</v>
      </c>
      <c r="K2482" s="5">
        <v>1439332084</v>
      </c>
      <c r="L2482" s="13">
        <f t="shared" si="153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8">
        <f t="shared" si="154"/>
        <v>100</v>
      </c>
      <c r="R2482" s="9">
        <f t="shared" si="155"/>
        <v>250</v>
      </c>
      <c r="S2482" t="str">
        <f>IF(P2482=music, "music")</f>
        <v>music</v>
      </c>
    </row>
    <row r="2483" spans="1:19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3">
        <f t="shared" si="152"/>
        <v>41029.645925925928</v>
      </c>
      <c r="K2483" s="5">
        <v>1333207808</v>
      </c>
      <c r="L2483" s="13">
        <f t="shared" si="153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8">
        <f t="shared" si="154"/>
        <v>112.91099999999999</v>
      </c>
      <c r="R2483" s="9">
        <f t="shared" si="155"/>
        <v>47.541473684210523</v>
      </c>
      <c r="S2483" t="str">
        <f>IF(P2483=music, "music")</f>
        <v>music</v>
      </c>
    </row>
    <row r="2484" spans="1:19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3">
        <f t="shared" si="152"/>
        <v>40756.782210648147</v>
      </c>
      <c r="K2484" s="5">
        <v>1308336383</v>
      </c>
      <c r="L2484" s="13">
        <f t="shared" si="153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8">
        <f t="shared" si="154"/>
        <v>100.1</v>
      </c>
      <c r="R2484" s="9">
        <f t="shared" si="155"/>
        <v>40.04</v>
      </c>
      <c r="S2484" t="str">
        <f>IF(P2484=music, "music")</f>
        <v>music</v>
      </c>
    </row>
    <row r="2485" spans="1:19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3">
        <f t="shared" si="152"/>
        <v>41030.708368055559</v>
      </c>
      <c r="K2485" s="5">
        <v>1330711203</v>
      </c>
      <c r="L2485" s="13">
        <f t="shared" si="153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8">
        <f t="shared" si="154"/>
        <v>113.72727272727272</v>
      </c>
      <c r="R2485" s="9">
        <f t="shared" si="155"/>
        <v>65.84210526315789</v>
      </c>
      <c r="S2485" t="str">
        <f>IF(P2485=music, "music")</f>
        <v>music</v>
      </c>
    </row>
    <row r="2486" spans="1:19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3">
        <f t="shared" si="152"/>
        <v>40801.916701388887</v>
      </c>
      <c r="K2486" s="5">
        <v>1313532003</v>
      </c>
      <c r="L2486" s="13">
        <f t="shared" si="153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8">
        <f t="shared" si="154"/>
        <v>119.31742857142855</v>
      </c>
      <c r="R2486" s="9">
        <f t="shared" si="155"/>
        <v>46.401222222222216</v>
      </c>
      <c r="S2486" t="str">
        <f>IF(P2486=music, "music")</f>
        <v>music</v>
      </c>
    </row>
    <row r="2487" spans="1:19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3">
        <f t="shared" si="152"/>
        <v>40828.998599537037</v>
      </c>
      <c r="K2487" s="5">
        <v>1315439879</v>
      </c>
      <c r="L2487" s="13">
        <f t="shared" si="153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8">
        <f t="shared" si="154"/>
        <v>103.25</v>
      </c>
      <c r="R2487" s="9">
        <f t="shared" si="155"/>
        <v>50.365853658536587</v>
      </c>
      <c r="S2487" t="str">
        <f>IF(P2487=music, "music")</f>
        <v>music</v>
      </c>
    </row>
    <row r="2488" spans="1:19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3">
        <f t="shared" si="152"/>
        <v>41021.708055555559</v>
      </c>
      <c r="K2488" s="5">
        <v>1332521976</v>
      </c>
      <c r="L2488" s="13">
        <f t="shared" si="153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8">
        <f t="shared" si="154"/>
        <v>265.66666666666669</v>
      </c>
      <c r="R2488" s="9">
        <f t="shared" si="155"/>
        <v>26.566666666666666</v>
      </c>
      <c r="S2488" t="str">
        <f>IF(P2488=music, "music")</f>
        <v>music</v>
      </c>
    </row>
    <row r="2489" spans="1:19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3">
        <f t="shared" si="152"/>
        <v>41056.083298611113</v>
      </c>
      <c r="K2489" s="5">
        <v>1335491997</v>
      </c>
      <c r="L2489" s="13">
        <f t="shared" si="153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8">
        <f t="shared" si="154"/>
        <v>100.05066666666667</v>
      </c>
      <c r="R2489" s="9">
        <f t="shared" si="155"/>
        <v>39.493684210526318</v>
      </c>
      <c r="S2489" t="str">
        <f>IF(P2489=music, "music")</f>
        <v>music</v>
      </c>
    </row>
    <row r="2490" spans="1:19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3">
        <f t="shared" si="152"/>
        <v>40863.674861111111</v>
      </c>
      <c r="K2490" s="5">
        <v>1318864308</v>
      </c>
      <c r="L2490" s="13">
        <f t="shared" si="153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8">
        <f t="shared" si="154"/>
        <v>106.69999999999999</v>
      </c>
      <c r="R2490" s="9">
        <f t="shared" si="155"/>
        <v>49.246153846153845</v>
      </c>
      <c r="S2490" t="str">
        <f>IF(P2490=music, "music")</f>
        <v>music</v>
      </c>
    </row>
    <row r="2491" spans="1:19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3">
        <f t="shared" si="152"/>
        <v>41403.690266203703</v>
      </c>
      <c r="K2491" s="5">
        <v>1365525239</v>
      </c>
      <c r="L2491" s="13">
        <f t="shared" si="153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8">
        <f t="shared" si="154"/>
        <v>133.67142857142858</v>
      </c>
      <c r="R2491" s="9">
        <f t="shared" si="155"/>
        <v>62.38</v>
      </c>
      <c r="S2491" t="str">
        <f>IF(P2491=music, "music")</f>
        <v>music</v>
      </c>
    </row>
    <row r="2492" spans="1:19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3">
        <f t="shared" si="152"/>
        <v>41083.227731481478</v>
      </c>
      <c r="K2492" s="5">
        <v>1335245276</v>
      </c>
      <c r="L2492" s="13">
        <f t="shared" si="153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8">
        <f t="shared" si="154"/>
        <v>121.39999999999999</v>
      </c>
      <c r="R2492" s="9">
        <f t="shared" si="155"/>
        <v>37.9375</v>
      </c>
      <c r="S2492" t="str">
        <f>IF(P2492=music, "music")</f>
        <v>music</v>
      </c>
    </row>
    <row r="2493" spans="1:19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3">
        <f t="shared" si="152"/>
        <v>40559.07708333333</v>
      </c>
      <c r="K2493" s="5">
        <v>1293739714</v>
      </c>
      <c r="L2493" s="13">
        <f t="shared" si="153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8">
        <f t="shared" si="154"/>
        <v>103.2</v>
      </c>
      <c r="R2493" s="9">
        <f t="shared" si="155"/>
        <v>51.6</v>
      </c>
      <c r="S2493" t="str">
        <f>IF(P2493=music, "music")</f>
        <v>music</v>
      </c>
    </row>
    <row r="2494" spans="1:19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3">
        <f t="shared" si="152"/>
        <v>41076.415972222225</v>
      </c>
      <c r="K2494" s="5">
        <v>1335397188</v>
      </c>
      <c r="L2494" s="13">
        <f t="shared" si="153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8">
        <f t="shared" si="154"/>
        <v>125</v>
      </c>
      <c r="R2494" s="9">
        <f t="shared" si="155"/>
        <v>27.777777777777779</v>
      </c>
      <c r="S2494" t="str">
        <f>IF(P2494=music, "music")</f>
        <v>music</v>
      </c>
    </row>
    <row r="2495" spans="1:19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3">
        <f t="shared" si="152"/>
        <v>41393.168287037035</v>
      </c>
      <c r="K2495" s="5">
        <v>1363320140</v>
      </c>
      <c r="L2495" s="13">
        <f t="shared" si="153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8">
        <f t="shared" si="154"/>
        <v>128.69999999999999</v>
      </c>
      <c r="R2495" s="9">
        <f t="shared" si="155"/>
        <v>99.382239382239376</v>
      </c>
      <c r="S2495" t="str">
        <f>IF(P2495=music, "music")</f>
        <v>music</v>
      </c>
    </row>
    <row r="2496" spans="1:19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3">
        <f t="shared" si="152"/>
        <v>41052.645185185182</v>
      </c>
      <c r="K2496" s="5">
        <v>1335194944</v>
      </c>
      <c r="L2496" s="13">
        <f t="shared" si="153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8">
        <f t="shared" si="154"/>
        <v>101.00533333333333</v>
      </c>
      <c r="R2496" s="9">
        <f t="shared" si="155"/>
        <v>38.848205128205123</v>
      </c>
      <c r="S2496" t="str">
        <f>IF(P2496=music, "music")</f>
        <v>music</v>
      </c>
    </row>
    <row r="2497" spans="1:19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3">
        <f t="shared" si="152"/>
        <v>41066.946469907409</v>
      </c>
      <c r="K2497" s="5">
        <v>1336430575</v>
      </c>
      <c r="L2497" s="13">
        <f t="shared" si="153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8">
        <f t="shared" si="154"/>
        <v>127.53666666666665</v>
      </c>
      <c r="R2497" s="9">
        <f t="shared" si="155"/>
        <v>45.548809523809524</v>
      </c>
      <c r="S2497" t="str">
        <f>IF(P2497=music, "music")</f>
        <v>music</v>
      </c>
    </row>
    <row r="2498" spans="1:19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3">
        <f t="shared" si="152"/>
        <v>41362.954768518517</v>
      </c>
      <c r="K2498" s="5">
        <v>1361577292</v>
      </c>
      <c r="L2498" s="13">
        <f t="shared" si="153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8">
        <f t="shared" si="154"/>
        <v>100</v>
      </c>
      <c r="R2498" s="9">
        <f t="shared" si="155"/>
        <v>600</v>
      </c>
      <c r="S2498" t="str">
        <f>IF(P2498=music, "music")</f>
        <v>music</v>
      </c>
    </row>
    <row r="2499" spans="1:19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3">
        <f t="shared" ref="J2499:J2562" si="156">(((I2499/60)/60)/24)+DATE(1970,1,1)</f>
        <v>40760.878912037035</v>
      </c>
      <c r="K2499" s="5">
        <v>1309986338</v>
      </c>
      <c r="L2499" s="13">
        <f t="shared" ref="L2499:L2562" si="157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8">
        <f t="shared" ref="Q2499:Q2562" si="158">E2499/D2499*100</f>
        <v>112.7715</v>
      </c>
      <c r="R2499" s="9">
        <f t="shared" ref="R2499:R2562" si="159">E2499/N2499</f>
        <v>80.551071428571419</v>
      </c>
      <c r="S2499" t="str">
        <f>IF(P2499=music, "music")</f>
        <v>music</v>
      </c>
    </row>
    <row r="2500" spans="1:19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3">
        <f t="shared" si="156"/>
        <v>42031.967442129629</v>
      </c>
      <c r="K2500" s="5">
        <v>1421190787</v>
      </c>
      <c r="L2500" s="13">
        <f t="shared" si="157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8">
        <f t="shared" si="158"/>
        <v>105.60000000000001</v>
      </c>
      <c r="R2500" s="9">
        <f t="shared" si="159"/>
        <v>52.8</v>
      </c>
      <c r="S2500" t="str">
        <f>IF(P2500=music, "music")</f>
        <v>music</v>
      </c>
    </row>
    <row r="2501" spans="1:19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3">
        <f t="shared" si="156"/>
        <v>41274.75</v>
      </c>
      <c r="K2501" s="5">
        <v>1352820837</v>
      </c>
      <c r="L2501" s="13">
        <f t="shared" si="157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8">
        <f t="shared" si="158"/>
        <v>202.625</v>
      </c>
      <c r="R2501" s="9">
        <f t="shared" si="159"/>
        <v>47.676470588235297</v>
      </c>
      <c r="S2501" t="str">
        <f>IF(P2501=music, "music")</f>
        <v>music</v>
      </c>
    </row>
    <row r="2502" spans="1:19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3">
        <f t="shared" si="156"/>
        <v>41083.772858796299</v>
      </c>
      <c r="K2502" s="5">
        <v>1337884375</v>
      </c>
      <c r="L2502" s="13">
        <f t="shared" si="157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8">
        <f t="shared" si="158"/>
        <v>113.33333333333333</v>
      </c>
      <c r="R2502" s="9">
        <f t="shared" si="159"/>
        <v>23.448275862068964</v>
      </c>
      <c r="S2502" t="str">
        <f>IF(P2502=music, "music")</f>
        <v>music</v>
      </c>
    </row>
    <row r="2503" spans="1:19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3">
        <f t="shared" si="156"/>
        <v>42274.776666666665</v>
      </c>
      <c r="K2503" s="5">
        <v>1440787104</v>
      </c>
      <c r="L2503" s="13">
        <f t="shared" si="157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8">
        <f t="shared" si="158"/>
        <v>2.5545454545454547</v>
      </c>
      <c r="R2503" s="9">
        <f t="shared" si="159"/>
        <v>40.142857142857146</v>
      </c>
      <c r="S2503" t="str">
        <f>IF(P2503=Food, "Food")</f>
        <v>Food</v>
      </c>
    </row>
    <row r="2504" spans="1:19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3">
        <f t="shared" si="156"/>
        <v>41903.825439814813</v>
      </c>
      <c r="K2504" s="5">
        <v>1407440918</v>
      </c>
      <c r="L2504" s="13">
        <f t="shared" si="157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8">
        <f t="shared" si="158"/>
        <v>7.8181818181818186E-2</v>
      </c>
      <c r="R2504" s="9">
        <f t="shared" si="159"/>
        <v>17.2</v>
      </c>
      <c r="S2504" t="str">
        <f>IF(P2504=Food, "Food")</f>
        <v>Food</v>
      </c>
    </row>
    <row r="2505" spans="1:19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3">
        <f t="shared" si="156"/>
        <v>42528.879166666666</v>
      </c>
      <c r="K2505" s="5">
        <v>1462743308</v>
      </c>
      <c r="L2505" s="13">
        <f t="shared" si="157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8">
        <f t="shared" si="158"/>
        <v>0</v>
      </c>
      <c r="R2505" s="9" t="e">
        <f t="shared" si="159"/>
        <v>#DIV/0!</v>
      </c>
      <c r="S2505" t="str">
        <f>IF(P2505=Food, "Food")</f>
        <v>Food</v>
      </c>
    </row>
    <row r="2506" spans="1:19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3">
        <f t="shared" si="156"/>
        <v>41958.057106481487</v>
      </c>
      <c r="K2506" s="5">
        <v>1413418934</v>
      </c>
      <c r="L2506" s="13">
        <f t="shared" si="157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8">
        <f t="shared" si="158"/>
        <v>0</v>
      </c>
      <c r="R2506" s="9" t="e">
        <f t="shared" si="159"/>
        <v>#DIV/0!</v>
      </c>
      <c r="S2506" t="str">
        <f>IF(P2506=Food, "Food")</f>
        <v>Food</v>
      </c>
    </row>
    <row r="2507" spans="1:19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3">
        <f t="shared" si="156"/>
        <v>42077.014074074075</v>
      </c>
      <c r="K2507" s="5">
        <v>1423704016</v>
      </c>
      <c r="L2507" s="13">
        <f t="shared" si="157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8">
        <f t="shared" si="158"/>
        <v>0</v>
      </c>
      <c r="R2507" s="9" t="e">
        <f t="shared" si="159"/>
        <v>#DIV/0!</v>
      </c>
      <c r="S2507" t="str">
        <f>IF(P2507=Food, "Food")</f>
        <v>Food</v>
      </c>
    </row>
    <row r="2508" spans="1:19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3">
        <f t="shared" si="156"/>
        <v>42280.875</v>
      </c>
      <c r="K2508" s="5">
        <v>1441955269</v>
      </c>
      <c r="L2508" s="13">
        <f t="shared" si="157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8">
        <f t="shared" si="158"/>
        <v>0.6</v>
      </c>
      <c r="R2508" s="9">
        <f t="shared" si="159"/>
        <v>15</v>
      </c>
      <c r="S2508" t="str">
        <f>IF(P2508=Food, "Food")</f>
        <v>Food</v>
      </c>
    </row>
    <row r="2509" spans="1:19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3">
        <f t="shared" si="156"/>
        <v>42135.072962962964</v>
      </c>
      <c r="K2509" s="5">
        <v>1428716704</v>
      </c>
      <c r="L2509" s="13">
        <f t="shared" si="157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8">
        <f t="shared" si="158"/>
        <v>0</v>
      </c>
      <c r="R2509" s="9" t="e">
        <f t="shared" si="159"/>
        <v>#DIV/0!</v>
      </c>
      <c r="S2509" t="str">
        <f>IF(P2509=Food, "Food")</f>
        <v>Food</v>
      </c>
    </row>
    <row r="2510" spans="1:19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3">
        <f t="shared" si="156"/>
        <v>41865.951782407406</v>
      </c>
      <c r="K2510" s="5">
        <v>1405464634</v>
      </c>
      <c r="L2510" s="13">
        <f t="shared" si="157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8">
        <f t="shared" si="158"/>
        <v>0</v>
      </c>
      <c r="R2510" s="9" t="e">
        <f t="shared" si="159"/>
        <v>#DIV/0!</v>
      </c>
      <c r="S2510" t="str">
        <f>IF(P2510=Food, "Food")</f>
        <v>Food</v>
      </c>
    </row>
    <row r="2511" spans="1:19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3">
        <f t="shared" si="156"/>
        <v>42114.767928240741</v>
      </c>
      <c r="K2511" s="5">
        <v>1424719549</v>
      </c>
      <c r="L2511" s="13">
        <f t="shared" si="157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8">
        <f t="shared" si="158"/>
        <v>1.0526315789473684</v>
      </c>
      <c r="R2511" s="9">
        <f t="shared" si="159"/>
        <v>35.714285714285715</v>
      </c>
      <c r="S2511" t="str">
        <f>IF(P2511=Food, "Food")</f>
        <v>Food</v>
      </c>
    </row>
    <row r="2512" spans="1:19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3">
        <f t="shared" si="156"/>
        <v>42138.997361111105</v>
      </c>
      <c r="K2512" s="5">
        <v>1426463772</v>
      </c>
      <c r="L2512" s="13">
        <f t="shared" si="157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8">
        <f t="shared" si="158"/>
        <v>0.15</v>
      </c>
      <c r="R2512" s="9">
        <f t="shared" si="159"/>
        <v>37.5</v>
      </c>
      <c r="S2512" t="str">
        <f>IF(P2512=Food, "Food")</f>
        <v>Food</v>
      </c>
    </row>
    <row r="2513" spans="1:19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3">
        <f t="shared" si="156"/>
        <v>42401.446909722217</v>
      </c>
      <c r="K2513" s="5">
        <v>1451731413</v>
      </c>
      <c r="L2513" s="13">
        <f t="shared" si="157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8">
        <f t="shared" si="158"/>
        <v>0</v>
      </c>
      <c r="R2513" s="9" t="e">
        <f t="shared" si="159"/>
        <v>#DIV/0!</v>
      </c>
      <c r="S2513" t="str">
        <f>IF(P2513=Food, "Food")</f>
        <v>Food</v>
      </c>
    </row>
    <row r="2514" spans="1:19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3">
        <f t="shared" si="156"/>
        <v>41986.876863425925</v>
      </c>
      <c r="K2514" s="5">
        <v>1417208561</v>
      </c>
      <c r="L2514" s="13">
        <f t="shared" si="157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8">
        <f t="shared" si="158"/>
        <v>0</v>
      </c>
      <c r="R2514" s="9" t="e">
        <f t="shared" si="159"/>
        <v>#DIV/0!</v>
      </c>
      <c r="S2514" t="str">
        <f>IF(P2514=Food, "Food")</f>
        <v>Food</v>
      </c>
    </row>
    <row r="2515" spans="1:19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3">
        <f t="shared" si="156"/>
        <v>42792.00681712963</v>
      </c>
      <c r="K2515" s="5">
        <v>1482883789</v>
      </c>
      <c r="L2515" s="13">
        <f t="shared" si="157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8">
        <f t="shared" si="158"/>
        <v>0</v>
      </c>
      <c r="R2515" s="9" t="e">
        <f t="shared" si="159"/>
        <v>#DIV/0!</v>
      </c>
      <c r="S2515" t="str">
        <f>IF(P2515=Food, "Food")</f>
        <v>Food</v>
      </c>
    </row>
    <row r="2516" spans="1:19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3">
        <f t="shared" si="156"/>
        <v>41871.389780092592</v>
      </c>
      <c r="K2516" s="5">
        <v>1407057677</v>
      </c>
      <c r="L2516" s="13">
        <f t="shared" si="157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8">
        <f t="shared" si="158"/>
        <v>1.7500000000000002</v>
      </c>
      <c r="R2516" s="9">
        <f t="shared" si="159"/>
        <v>52.5</v>
      </c>
      <c r="S2516" t="str">
        <f>IF(P2516=Food, "Food")</f>
        <v>Food</v>
      </c>
    </row>
    <row r="2517" spans="1:19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3">
        <f t="shared" si="156"/>
        <v>42057.839733796296</v>
      </c>
      <c r="K2517" s="5">
        <v>1422043753</v>
      </c>
      <c r="L2517" s="13">
        <f t="shared" si="157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8">
        <f t="shared" si="158"/>
        <v>18.600000000000001</v>
      </c>
      <c r="R2517" s="9">
        <f t="shared" si="159"/>
        <v>77.5</v>
      </c>
      <c r="S2517" t="str">
        <f>IF(P2517=Food, "Food")</f>
        <v>Food</v>
      </c>
    </row>
    <row r="2518" spans="1:19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3">
        <f t="shared" si="156"/>
        <v>41972.6950462963</v>
      </c>
      <c r="K2518" s="5">
        <v>1414683652</v>
      </c>
      <c r="L2518" s="13">
        <f t="shared" si="157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8">
        <f t="shared" si="158"/>
        <v>0</v>
      </c>
      <c r="R2518" s="9" t="e">
        <f t="shared" si="159"/>
        <v>#DIV/0!</v>
      </c>
      <c r="S2518" t="str">
        <f>IF(P2518=Food, "Food")</f>
        <v>Food</v>
      </c>
    </row>
    <row r="2519" spans="1:19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3">
        <f t="shared" si="156"/>
        <v>42082.760763888888</v>
      </c>
      <c r="K2519" s="5">
        <v>1424200530</v>
      </c>
      <c r="L2519" s="13">
        <f t="shared" si="157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8">
        <f t="shared" si="158"/>
        <v>9.8166666666666664</v>
      </c>
      <c r="R2519" s="9">
        <f t="shared" si="159"/>
        <v>53.545454545454547</v>
      </c>
      <c r="S2519" t="str">
        <f>IF(P2519=Food, "Food")</f>
        <v>Food</v>
      </c>
    </row>
    <row r="2520" spans="1:19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3">
        <f t="shared" si="156"/>
        <v>41956.722546296296</v>
      </c>
      <c r="K2520" s="5">
        <v>1413303628</v>
      </c>
      <c r="L2520" s="13">
        <f t="shared" si="157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8">
        <f t="shared" si="158"/>
        <v>0</v>
      </c>
      <c r="R2520" s="9" t="e">
        <f t="shared" si="159"/>
        <v>#DIV/0!</v>
      </c>
      <c r="S2520" t="str">
        <f>IF(P2520=Food, "Food")</f>
        <v>Food</v>
      </c>
    </row>
    <row r="2521" spans="1:19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3">
        <f t="shared" si="156"/>
        <v>41839.155138888891</v>
      </c>
      <c r="K2521" s="5">
        <v>1403149404</v>
      </c>
      <c r="L2521" s="13">
        <f t="shared" si="157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8">
        <f t="shared" si="158"/>
        <v>4.3333333333333335E-2</v>
      </c>
      <c r="R2521" s="9">
        <f t="shared" si="159"/>
        <v>16.25</v>
      </c>
      <c r="S2521" t="str">
        <f>IF(P2521=Food, "Food")</f>
        <v>Food</v>
      </c>
    </row>
    <row r="2522" spans="1:19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3">
        <f t="shared" si="156"/>
        <v>42658.806249999994</v>
      </c>
      <c r="K2522" s="5">
        <v>1472567085</v>
      </c>
      <c r="L2522" s="13">
        <f t="shared" si="157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8">
        <f t="shared" si="158"/>
        <v>0</v>
      </c>
      <c r="R2522" s="9" t="e">
        <f t="shared" si="159"/>
        <v>#DIV/0!</v>
      </c>
      <c r="S2522" t="str">
        <f>IF(P2522=Food, "Food")</f>
        <v>Food</v>
      </c>
    </row>
    <row r="2523" spans="1:19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3">
        <f t="shared" si="156"/>
        <v>42290.967835648145</v>
      </c>
      <c r="K2523" s="5">
        <v>1442963621</v>
      </c>
      <c r="L2523" s="13">
        <f t="shared" si="157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8">
        <f t="shared" si="158"/>
        <v>109.48792</v>
      </c>
      <c r="R2523" s="9">
        <f t="shared" si="159"/>
        <v>103.68174242424243</v>
      </c>
      <c r="S2523" t="str">
        <f>IF(P2523=music, "music")</f>
        <v>music</v>
      </c>
    </row>
    <row r="2524" spans="1:19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3">
        <f t="shared" si="156"/>
        <v>42482.619444444441</v>
      </c>
      <c r="K2524" s="5">
        <v>1459431960</v>
      </c>
      <c r="L2524" s="13">
        <f t="shared" si="157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8">
        <f t="shared" si="158"/>
        <v>100</v>
      </c>
      <c r="R2524" s="9">
        <f t="shared" si="159"/>
        <v>185.18518518518519</v>
      </c>
      <c r="S2524" t="str">
        <f>IF(P2524=music, "music")</f>
        <v>music</v>
      </c>
    </row>
    <row r="2525" spans="1:19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3">
        <f t="shared" si="156"/>
        <v>41961.017268518524</v>
      </c>
      <c r="K2525" s="5">
        <v>1413674692</v>
      </c>
      <c r="L2525" s="13">
        <f t="shared" si="157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8">
        <f t="shared" si="158"/>
        <v>156.44444444444446</v>
      </c>
      <c r="R2525" s="9">
        <f t="shared" si="159"/>
        <v>54.153846153846153</v>
      </c>
      <c r="S2525" t="str">
        <f>IF(P2525=music, "music")</f>
        <v>music</v>
      </c>
    </row>
    <row r="2526" spans="1:19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3">
        <f t="shared" si="156"/>
        <v>41994.1875</v>
      </c>
      <c r="K2526" s="5">
        <v>1416338557</v>
      </c>
      <c r="L2526" s="13">
        <f t="shared" si="157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8">
        <f t="shared" si="158"/>
        <v>101.6</v>
      </c>
      <c r="R2526" s="9">
        <f t="shared" si="159"/>
        <v>177.2093023255814</v>
      </c>
      <c r="S2526" t="str">
        <f>IF(P2526=music, "music")</f>
        <v>music</v>
      </c>
    </row>
    <row r="2527" spans="1:19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3">
        <f t="shared" si="156"/>
        <v>41088.844571759262</v>
      </c>
      <c r="K2527" s="5">
        <v>1338322571</v>
      </c>
      <c r="L2527" s="13">
        <f t="shared" si="157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8">
        <f t="shared" si="158"/>
        <v>100.325</v>
      </c>
      <c r="R2527" s="9">
        <f t="shared" si="159"/>
        <v>100.325</v>
      </c>
      <c r="S2527" t="str">
        <f>IF(P2527=music, "music")</f>
        <v>music</v>
      </c>
    </row>
    <row r="2528" spans="1:19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3">
        <f t="shared" si="156"/>
        <v>41981.207638888889</v>
      </c>
      <c r="K2528" s="5">
        <v>1415585474</v>
      </c>
      <c r="L2528" s="13">
        <f t="shared" si="157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8">
        <f t="shared" si="158"/>
        <v>112.94999999999999</v>
      </c>
      <c r="R2528" s="9">
        <f t="shared" si="159"/>
        <v>136.90909090909091</v>
      </c>
      <c r="S2528" t="str">
        <f>IF(P2528=music, "music")</f>
        <v>music</v>
      </c>
    </row>
    <row r="2529" spans="1:19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3">
        <f t="shared" si="156"/>
        <v>41565.165972222225</v>
      </c>
      <c r="K2529" s="5">
        <v>1380477691</v>
      </c>
      <c r="L2529" s="13">
        <f t="shared" si="157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8">
        <f t="shared" si="158"/>
        <v>102.125</v>
      </c>
      <c r="R2529" s="9">
        <f t="shared" si="159"/>
        <v>57.535211267605632</v>
      </c>
      <c r="S2529" t="str">
        <f>IF(P2529=music, "music")</f>
        <v>music</v>
      </c>
    </row>
    <row r="2530" spans="1:19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3">
        <f t="shared" si="156"/>
        <v>42236.458333333328</v>
      </c>
      <c r="K2530" s="5">
        <v>1438459303</v>
      </c>
      <c r="L2530" s="13">
        <f t="shared" si="157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8">
        <f t="shared" si="158"/>
        <v>107.24974999999999</v>
      </c>
      <c r="R2530" s="9">
        <f t="shared" si="159"/>
        <v>52.962839506172834</v>
      </c>
      <c r="S2530" t="str">
        <f>IF(P2530=music, "music")</f>
        <v>music</v>
      </c>
    </row>
    <row r="2531" spans="1:19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3">
        <f t="shared" si="156"/>
        <v>40993.0390625</v>
      </c>
      <c r="K2531" s="5">
        <v>1328752575</v>
      </c>
      <c r="L2531" s="13">
        <f t="shared" si="157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8">
        <f t="shared" si="158"/>
        <v>104.28333333333333</v>
      </c>
      <c r="R2531" s="9">
        <f t="shared" si="159"/>
        <v>82.328947368421055</v>
      </c>
      <c r="S2531" t="str">
        <f>IF(P2531=music, "music")</f>
        <v>music</v>
      </c>
    </row>
    <row r="2532" spans="1:19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3">
        <f t="shared" si="156"/>
        <v>42114.201388888891</v>
      </c>
      <c r="K2532" s="5">
        <v>1426711505</v>
      </c>
      <c r="L2532" s="13">
        <f t="shared" si="157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8">
        <f t="shared" si="158"/>
        <v>100</v>
      </c>
      <c r="R2532" s="9">
        <f t="shared" si="159"/>
        <v>135.41666666666666</v>
      </c>
      <c r="S2532" t="str">
        <f>IF(P2532=music, "music")</f>
        <v>music</v>
      </c>
    </row>
    <row r="2533" spans="1:19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3">
        <f t="shared" si="156"/>
        <v>42231.165972222225</v>
      </c>
      <c r="K2533" s="5">
        <v>1437668354</v>
      </c>
      <c r="L2533" s="13">
        <f t="shared" si="157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8">
        <f t="shared" si="158"/>
        <v>100.4</v>
      </c>
      <c r="R2533" s="9">
        <f t="shared" si="159"/>
        <v>74.06557377049181</v>
      </c>
      <c r="S2533" t="str">
        <f>IF(P2533=music, "music")</f>
        <v>music</v>
      </c>
    </row>
    <row r="2534" spans="1:19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3">
        <f t="shared" si="156"/>
        <v>41137.849143518521</v>
      </c>
      <c r="K2534" s="5">
        <v>1342556566</v>
      </c>
      <c r="L2534" s="13">
        <f t="shared" si="157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8">
        <f t="shared" si="158"/>
        <v>126.125</v>
      </c>
      <c r="R2534" s="9">
        <f t="shared" si="159"/>
        <v>84.083333333333329</v>
      </c>
      <c r="S2534" t="str">
        <f>IF(P2534=music, "music")</f>
        <v>music</v>
      </c>
    </row>
    <row r="2535" spans="1:19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3">
        <f t="shared" si="156"/>
        <v>41334.750787037039</v>
      </c>
      <c r="K2535" s="5">
        <v>1359568911</v>
      </c>
      <c r="L2535" s="13">
        <f t="shared" si="157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8">
        <f t="shared" si="158"/>
        <v>110.66666666666667</v>
      </c>
      <c r="R2535" s="9">
        <f t="shared" si="159"/>
        <v>61.029411764705884</v>
      </c>
      <c r="S2535" t="str">
        <f>IF(P2535=music, "music")</f>
        <v>music</v>
      </c>
    </row>
    <row r="2536" spans="1:19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3">
        <f t="shared" si="156"/>
        <v>40179.25</v>
      </c>
      <c r="K2536" s="5">
        <v>1257871712</v>
      </c>
      <c r="L2536" s="13">
        <f t="shared" si="157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8">
        <f t="shared" si="158"/>
        <v>105</v>
      </c>
      <c r="R2536" s="9">
        <f t="shared" si="159"/>
        <v>150</v>
      </c>
      <c r="S2536" t="str">
        <f>IF(P2536=music, "music")</f>
        <v>music</v>
      </c>
    </row>
    <row r="2537" spans="1:19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3">
        <f t="shared" si="156"/>
        <v>41974.832696759258</v>
      </c>
      <c r="K2537" s="5">
        <v>1414781945</v>
      </c>
      <c r="L2537" s="13">
        <f t="shared" si="157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8">
        <f t="shared" si="158"/>
        <v>103.77499999999999</v>
      </c>
      <c r="R2537" s="9">
        <f t="shared" si="159"/>
        <v>266.08974358974359</v>
      </c>
      <c r="S2537" t="str">
        <f>IF(P2537=music, "music")</f>
        <v>music</v>
      </c>
    </row>
    <row r="2538" spans="1:19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3">
        <f t="shared" si="156"/>
        <v>41485.106087962966</v>
      </c>
      <c r="K2538" s="5">
        <v>1373337166</v>
      </c>
      <c r="L2538" s="13">
        <f t="shared" si="157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8">
        <f t="shared" si="158"/>
        <v>115.99999999999999</v>
      </c>
      <c r="R2538" s="9">
        <f t="shared" si="159"/>
        <v>7.25</v>
      </c>
      <c r="S2538" t="str">
        <f>IF(P2538=music, "music")</f>
        <v>music</v>
      </c>
    </row>
    <row r="2539" spans="1:19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3">
        <f t="shared" si="156"/>
        <v>40756.648784722223</v>
      </c>
      <c r="K2539" s="5">
        <v>1307028855</v>
      </c>
      <c r="L2539" s="13">
        <f t="shared" si="157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8">
        <f t="shared" si="158"/>
        <v>110.00000000000001</v>
      </c>
      <c r="R2539" s="9">
        <f t="shared" si="159"/>
        <v>100</v>
      </c>
      <c r="S2539" t="str">
        <f>IF(P2539=music, "music")</f>
        <v>music</v>
      </c>
    </row>
    <row r="2540" spans="1:19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3">
        <f t="shared" si="156"/>
        <v>41329.207638888889</v>
      </c>
      <c r="K2540" s="5">
        <v>1359029661</v>
      </c>
      <c r="L2540" s="13">
        <f t="shared" si="157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8">
        <f t="shared" si="158"/>
        <v>113.01761111111111</v>
      </c>
      <c r="R2540" s="9">
        <f t="shared" si="159"/>
        <v>109.96308108108107</v>
      </c>
      <c r="S2540" t="str">
        <f>IF(P2540=music, "music")</f>
        <v>music</v>
      </c>
    </row>
    <row r="2541" spans="1:19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3">
        <f t="shared" si="156"/>
        <v>42037.902222222227</v>
      </c>
      <c r="K2541" s="5">
        <v>1417729152</v>
      </c>
      <c r="L2541" s="13">
        <f t="shared" si="157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8">
        <f t="shared" si="158"/>
        <v>100.25</v>
      </c>
      <c r="R2541" s="9">
        <f t="shared" si="159"/>
        <v>169.91525423728814</v>
      </c>
      <c r="S2541" t="str">
        <f>IF(P2541=music, "music")</f>
        <v>music</v>
      </c>
    </row>
    <row r="2542" spans="1:19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3">
        <f t="shared" si="156"/>
        <v>40845.675011574072</v>
      </c>
      <c r="K2542" s="5">
        <v>1314720721</v>
      </c>
      <c r="L2542" s="13">
        <f t="shared" si="157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8">
        <f t="shared" si="158"/>
        <v>103.4</v>
      </c>
      <c r="R2542" s="9">
        <f t="shared" si="159"/>
        <v>95.740740740740748</v>
      </c>
      <c r="S2542" t="str">
        <f>IF(P2542=music, "music")</f>
        <v>music</v>
      </c>
    </row>
    <row r="2543" spans="1:19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3">
        <f t="shared" si="156"/>
        <v>41543.449282407404</v>
      </c>
      <c r="K2543" s="5">
        <v>1375008418</v>
      </c>
      <c r="L2543" s="13">
        <f t="shared" si="157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8">
        <f t="shared" si="158"/>
        <v>107.02857142857142</v>
      </c>
      <c r="R2543" s="9">
        <f t="shared" si="159"/>
        <v>59.460317460317462</v>
      </c>
      <c r="S2543" t="str">
        <f>IF(P2543=music, "music")</f>
        <v>music</v>
      </c>
    </row>
    <row r="2544" spans="1:19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3">
        <f t="shared" si="156"/>
        <v>41548.165972222225</v>
      </c>
      <c r="K2544" s="5">
        <v>1377252857</v>
      </c>
      <c r="L2544" s="13">
        <f t="shared" si="157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8">
        <f t="shared" si="158"/>
        <v>103.57142857142858</v>
      </c>
      <c r="R2544" s="9">
        <f t="shared" si="159"/>
        <v>55.769230769230766</v>
      </c>
      <c r="S2544" t="str">
        <f>IF(P2544=music, "music")</f>
        <v>music</v>
      </c>
    </row>
    <row r="2545" spans="1:19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3">
        <f t="shared" si="156"/>
        <v>40545.125</v>
      </c>
      <c r="K2545" s="5">
        <v>1291257298</v>
      </c>
      <c r="L2545" s="13">
        <f t="shared" si="157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8">
        <f t="shared" si="158"/>
        <v>156.4</v>
      </c>
      <c r="R2545" s="9">
        <f t="shared" si="159"/>
        <v>30.076923076923077</v>
      </c>
      <c r="S2545" t="str">
        <f>IF(P2545=music, "music")</f>
        <v>music</v>
      </c>
    </row>
    <row r="2546" spans="1:19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3">
        <f t="shared" si="156"/>
        <v>41098.520474537036</v>
      </c>
      <c r="K2546" s="5">
        <v>1339158569</v>
      </c>
      <c r="L2546" s="13">
        <f t="shared" si="157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8">
        <f t="shared" si="158"/>
        <v>100.82</v>
      </c>
      <c r="R2546" s="9">
        <f t="shared" si="159"/>
        <v>88.438596491228068</v>
      </c>
      <c r="S2546" t="str">
        <f>IF(P2546=music, "music")</f>
        <v>music</v>
      </c>
    </row>
    <row r="2547" spans="1:19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3">
        <f t="shared" si="156"/>
        <v>42062.020833333328</v>
      </c>
      <c r="K2547" s="5">
        <v>1421983138</v>
      </c>
      <c r="L2547" s="13">
        <f t="shared" si="157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8">
        <f t="shared" si="158"/>
        <v>195.3</v>
      </c>
      <c r="R2547" s="9">
        <f t="shared" si="159"/>
        <v>64.032786885245898</v>
      </c>
      <c r="S2547" t="str">
        <f>IF(P2547=music, "music")</f>
        <v>music</v>
      </c>
    </row>
    <row r="2548" spans="1:19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3">
        <f t="shared" si="156"/>
        <v>41552.208333333336</v>
      </c>
      <c r="K2548" s="5">
        <v>1378586179</v>
      </c>
      <c r="L2548" s="13">
        <f t="shared" si="157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8">
        <f t="shared" si="158"/>
        <v>111.71428571428572</v>
      </c>
      <c r="R2548" s="9">
        <f t="shared" si="159"/>
        <v>60.153846153846153</v>
      </c>
      <c r="S2548" t="str">
        <f>IF(P2548=music, "music")</f>
        <v>music</v>
      </c>
    </row>
    <row r="2549" spans="1:19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3">
        <f t="shared" si="156"/>
        <v>41003.731516203705</v>
      </c>
      <c r="K2549" s="5">
        <v>1330972403</v>
      </c>
      <c r="L2549" s="13">
        <f t="shared" si="157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8">
        <f t="shared" si="158"/>
        <v>119.85454545454546</v>
      </c>
      <c r="R2549" s="9">
        <f t="shared" si="159"/>
        <v>49.194029850746269</v>
      </c>
      <c r="S2549" t="str">
        <f>IF(P2549=music, "music")</f>
        <v>music</v>
      </c>
    </row>
    <row r="2550" spans="1:19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3">
        <f t="shared" si="156"/>
        <v>42643.185416666667</v>
      </c>
      <c r="K2550" s="5">
        <v>1473087637</v>
      </c>
      <c r="L2550" s="13">
        <f t="shared" si="157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8">
        <f t="shared" si="158"/>
        <v>101.85</v>
      </c>
      <c r="R2550" s="9">
        <f t="shared" si="159"/>
        <v>165.16216216216216</v>
      </c>
      <c r="S2550" t="str">
        <f>IF(P2550=music, "music")</f>
        <v>music</v>
      </c>
    </row>
    <row r="2551" spans="1:19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3">
        <f t="shared" si="156"/>
        <v>41425.708333333336</v>
      </c>
      <c r="K2551" s="5">
        <v>1366999870</v>
      </c>
      <c r="L2551" s="13">
        <f t="shared" si="157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8">
        <f t="shared" si="158"/>
        <v>102.80254777070064</v>
      </c>
      <c r="R2551" s="9">
        <f t="shared" si="159"/>
        <v>43.621621621621621</v>
      </c>
      <c r="S2551" t="str">
        <f>IF(P2551=music, "music")</f>
        <v>music</v>
      </c>
    </row>
    <row r="2552" spans="1:19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3">
        <f t="shared" si="156"/>
        <v>42285.165972222225</v>
      </c>
      <c r="K2552" s="5">
        <v>1439392406</v>
      </c>
      <c r="L2552" s="13">
        <f t="shared" si="157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8">
        <f t="shared" si="158"/>
        <v>100.84615384615385</v>
      </c>
      <c r="R2552" s="9">
        <f t="shared" si="159"/>
        <v>43.7</v>
      </c>
      <c r="S2552" t="str">
        <f>IF(P2552=music, "music")</f>
        <v>music</v>
      </c>
    </row>
    <row r="2553" spans="1:19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3">
        <f t="shared" si="156"/>
        <v>40989.866666666669</v>
      </c>
      <c r="K2553" s="5">
        <v>1329890585</v>
      </c>
      <c r="L2553" s="13">
        <f t="shared" si="157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8">
        <f t="shared" si="158"/>
        <v>102.73469387755102</v>
      </c>
      <c r="R2553" s="9">
        <f t="shared" si="159"/>
        <v>67.419642857142861</v>
      </c>
      <c r="S2553" t="str">
        <f>IF(P2553=music, "music")</f>
        <v>music</v>
      </c>
    </row>
    <row r="2554" spans="1:19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3">
        <f t="shared" si="156"/>
        <v>42799.809965277775</v>
      </c>
      <c r="K2554" s="5">
        <v>1486149981</v>
      </c>
      <c r="L2554" s="13">
        <f t="shared" si="157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8">
        <f t="shared" si="158"/>
        <v>106.5</v>
      </c>
      <c r="R2554" s="9">
        <f t="shared" si="159"/>
        <v>177.5</v>
      </c>
      <c r="S2554" t="str">
        <f>IF(P2554=music, "music")</f>
        <v>music</v>
      </c>
    </row>
    <row r="2555" spans="1:19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3">
        <f t="shared" si="156"/>
        <v>41173.199155092596</v>
      </c>
      <c r="K2555" s="5">
        <v>1343018807</v>
      </c>
      <c r="L2555" s="13">
        <f t="shared" si="157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8">
        <f t="shared" si="158"/>
        <v>155.53333333333333</v>
      </c>
      <c r="R2555" s="9">
        <f t="shared" si="159"/>
        <v>38.883333333333333</v>
      </c>
      <c r="S2555" t="str">
        <f>IF(P2555=music, "music")</f>
        <v>music</v>
      </c>
    </row>
    <row r="2556" spans="1:19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3">
        <f t="shared" si="156"/>
        <v>42156.165972222225</v>
      </c>
      <c r="K2556" s="5">
        <v>1430445163</v>
      </c>
      <c r="L2556" s="13">
        <f t="shared" si="157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8">
        <f t="shared" si="158"/>
        <v>122.8</v>
      </c>
      <c r="R2556" s="9">
        <f t="shared" si="159"/>
        <v>54.985074626865675</v>
      </c>
      <c r="S2556" t="str">
        <f>IF(P2556=music, "music")</f>
        <v>music</v>
      </c>
    </row>
    <row r="2557" spans="1:19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3">
        <f t="shared" si="156"/>
        <v>41057.655011574076</v>
      </c>
      <c r="K2557" s="5">
        <v>1335541393</v>
      </c>
      <c r="L2557" s="13">
        <f t="shared" si="157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8">
        <f t="shared" si="158"/>
        <v>107.35</v>
      </c>
      <c r="R2557" s="9">
        <f t="shared" si="159"/>
        <v>61.342857142857142</v>
      </c>
      <c r="S2557" t="str">
        <f>IF(P2557=music, "music")</f>
        <v>music</v>
      </c>
    </row>
    <row r="2558" spans="1:19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3">
        <f t="shared" si="156"/>
        <v>41267.991400462961</v>
      </c>
      <c r="K2558" s="5">
        <v>1352504857</v>
      </c>
      <c r="L2558" s="13">
        <f t="shared" si="157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8">
        <f t="shared" si="158"/>
        <v>105.50335570469798</v>
      </c>
      <c r="R2558" s="9">
        <f t="shared" si="159"/>
        <v>23.117647058823529</v>
      </c>
      <c r="S2558" t="str">
        <f>IF(P2558=music, "music")</f>
        <v>music</v>
      </c>
    </row>
    <row r="2559" spans="1:19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3">
        <f t="shared" si="156"/>
        <v>41774.745208333334</v>
      </c>
      <c r="K2559" s="5">
        <v>1397584386</v>
      </c>
      <c r="L2559" s="13">
        <f t="shared" si="157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8">
        <f t="shared" si="158"/>
        <v>118.44444444444444</v>
      </c>
      <c r="R2559" s="9">
        <f t="shared" si="159"/>
        <v>29.611111111111111</v>
      </c>
      <c r="S2559" t="str">
        <f>IF(P2559=music, "music")</f>
        <v>music</v>
      </c>
    </row>
    <row r="2560" spans="1:19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3">
        <f t="shared" si="156"/>
        <v>42125.582638888889</v>
      </c>
      <c r="K2560" s="5">
        <v>1427747906</v>
      </c>
      <c r="L2560" s="13">
        <f t="shared" si="157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8">
        <f t="shared" si="158"/>
        <v>108.88</v>
      </c>
      <c r="R2560" s="9">
        <f t="shared" si="159"/>
        <v>75.611111111111114</v>
      </c>
      <c r="S2560" t="str">
        <f>IF(P2560=music, "music")</f>
        <v>music</v>
      </c>
    </row>
    <row r="2561" spans="1:19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3">
        <f t="shared" si="156"/>
        <v>40862.817361111112</v>
      </c>
      <c r="K2561" s="5">
        <v>1318539484</v>
      </c>
      <c r="L2561" s="13">
        <f t="shared" si="157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8">
        <f t="shared" si="158"/>
        <v>111.25</v>
      </c>
      <c r="R2561" s="9">
        <f t="shared" si="159"/>
        <v>35.6</v>
      </c>
      <c r="S2561" t="str">
        <f>IF(P2561=music, "music")</f>
        <v>music</v>
      </c>
    </row>
    <row r="2562" spans="1:19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3">
        <f t="shared" si="156"/>
        <v>42069.951087962967</v>
      </c>
      <c r="K2562" s="5">
        <v>1423090174</v>
      </c>
      <c r="L2562" s="13">
        <f t="shared" si="157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8">
        <f t="shared" si="158"/>
        <v>100.1</v>
      </c>
      <c r="R2562" s="9">
        <f t="shared" si="159"/>
        <v>143</v>
      </c>
      <c r="S2562" t="str">
        <f>IF(P2562=music, "music")</f>
        <v>music</v>
      </c>
    </row>
    <row r="2563" spans="1:19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3">
        <f t="shared" ref="J2563:J2626" si="160">(((I2563/60)/60)/24)+DATE(1970,1,1)</f>
        <v>42290.528807870374</v>
      </c>
      <c r="K2563" s="5">
        <v>1442148089</v>
      </c>
      <c r="L2563" s="13">
        <f t="shared" ref="L2563:L2626" si="16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8">
        <f t="shared" ref="Q2563:Q2626" si="162">E2563/D2563*100</f>
        <v>0</v>
      </c>
      <c r="R2563" s="9" t="e">
        <f t="shared" ref="R2563:R2626" si="163">E2563/N2563</f>
        <v>#DIV/0!</v>
      </c>
      <c r="S2563" t="str">
        <f>IF(P2563=Food, "Food")</f>
        <v>Food</v>
      </c>
    </row>
    <row r="2564" spans="1:19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3">
        <f t="shared" si="160"/>
        <v>42654.524756944447</v>
      </c>
      <c r="K2564" s="5">
        <v>1471005339</v>
      </c>
      <c r="L2564" s="13">
        <f t="shared" si="161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8">
        <f t="shared" si="162"/>
        <v>0.75</v>
      </c>
      <c r="R2564" s="9">
        <f t="shared" si="163"/>
        <v>25</v>
      </c>
      <c r="S2564" t="str">
        <f>IF(P2564=Food, "Food")</f>
        <v>Food</v>
      </c>
    </row>
    <row r="2565" spans="1:19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3">
        <f t="shared" si="160"/>
        <v>42215.139479166668</v>
      </c>
      <c r="K2565" s="5">
        <v>1433042451</v>
      </c>
      <c r="L2565" s="13">
        <f t="shared" si="161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8">
        <f t="shared" si="162"/>
        <v>0</v>
      </c>
      <c r="R2565" s="9" t="e">
        <f t="shared" si="163"/>
        <v>#DIV/0!</v>
      </c>
      <c r="S2565" t="str">
        <f>IF(P2565=Food, "Food")</f>
        <v>Food</v>
      </c>
    </row>
    <row r="2566" spans="1:19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3">
        <f t="shared" si="160"/>
        <v>41852.040497685186</v>
      </c>
      <c r="K2566" s="5">
        <v>1404262699</v>
      </c>
      <c r="L2566" s="13">
        <f t="shared" si="161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8">
        <f t="shared" si="162"/>
        <v>0</v>
      </c>
      <c r="R2566" s="9" t="e">
        <f t="shared" si="163"/>
        <v>#DIV/0!</v>
      </c>
      <c r="S2566" t="str">
        <f>IF(P2566=Food, "Food")</f>
        <v>Food</v>
      </c>
    </row>
    <row r="2567" spans="1:19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3">
        <f t="shared" si="160"/>
        <v>42499.868055555555</v>
      </c>
      <c r="K2567" s="5">
        <v>1457710589</v>
      </c>
      <c r="L2567" s="13">
        <f t="shared" si="161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8">
        <f t="shared" si="162"/>
        <v>1</v>
      </c>
      <c r="R2567" s="9">
        <f t="shared" si="163"/>
        <v>100</v>
      </c>
      <c r="S2567" t="str">
        <f>IF(P2567=Food, "Food")</f>
        <v>Food</v>
      </c>
    </row>
    <row r="2568" spans="1:19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3">
        <f t="shared" si="160"/>
        <v>41872.980879629627</v>
      </c>
      <c r="K2568" s="5">
        <v>1406071948</v>
      </c>
      <c r="L2568" s="13">
        <f t="shared" si="161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8">
        <f t="shared" si="162"/>
        <v>0</v>
      </c>
      <c r="R2568" s="9" t="e">
        <f t="shared" si="163"/>
        <v>#DIV/0!</v>
      </c>
      <c r="S2568" t="str">
        <f>IF(P2568=Food, "Food")</f>
        <v>Food</v>
      </c>
    </row>
    <row r="2569" spans="1:19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3">
        <f t="shared" si="160"/>
        <v>42117.878912037035</v>
      </c>
      <c r="K2569" s="5">
        <v>1427231138</v>
      </c>
      <c r="L2569" s="13">
        <f t="shared" si="161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8">
        <f t="shared" si="162"/>
        <v>0.26666666666666666</v>
      </c>
      <c r="R2569" s="9">
        <f t="shared" si="163"/>
        <v>60</v>
      </c>
      <c r="S2569" t="str">
        <f>IF(P2569=Food, "Food")</f>
        <v>Food</v>
      </c>
    </row>
    <row r="2570" spans="1:19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3">
        <f t="shared" si="160"/>
        <v>42614.666597222225</v>
      </c>
      <c r="K2570" s="5">
        <v>1470153594</v>
      </c>
      <c r="L2570" s="13">
        <f t="shared" si="161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8">
        <f t="shared" si="162"/>
        <v>0.5</v>
      </c>
      <c r="R2570" s="9">
        <f t="shared" si="163"/>
        <v>50</v>
      </c>
      <c r="S2570" t="str">
        <f>IF(P2570=Food, "Food")</f>
        <v>Food</v>
      </c>
    </row>
    <row r="2571" spans="1:19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3">
        <f t="shared" si="160"/>
        <v>42264.105462962965</v>
      </c>
      <c r="K2571" s="5">
        <v>1439865112</v>
      </c>
      <c r="L2571" s="13">
        <f t="shared" si="161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8">
        <f t="shared" si="162"/>
        <v>2.2307692307692308</v>
      </c>
      <c r="R2571" s="9">
        <f t="shared" si="163"/>
        <v>72.5</v>
      </c>
      <c r="S2571" t="str">
        <f>IF(P2571=Food, "Food")</f>
        <v>Food</v>
      </c>
    </row>
    <row r="2572" spans="1:19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3">
        <f t="shared" si="160"/>
        <v>42774.903182870374</v>
      </c>
      <c r="K2572" s="5">
        <v>1483998035</v>
      </c>
      <c r="L2572" s="13">
        <f t="shared" si="161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8">
        <f t="shared" si="162"/>
        <v>0.84285714285714297</v>
      </c>
      <c r="R2572" s="9">
        <f t="shared" si="163"/>
        <v>29.5</v>
      </c>
      <c r="S2572" t="str">
        <f>IF(P2572=Food, "Food")</f>
        <v>Food</v>
      </c>
    </row>
    <row r="2573" spans="1:19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3">
        <f t="shared" si="160"/>
        <v>42509.341678240744</v>
      </c>
      <c r="K2573" s="5">
        <v>1458461521</v>
      </c>
      <c r="L2573" s="13">
        <f t="shared" si="161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8">
        <f t="shared" si="162"/>
        <v>0.25</v>
      </c>
      <c r="R2573" s="9">
        <f t="shared" si="163"/>
        <v>62.5</v>
      </c>
      <c r="S2573" t="str">
        <f>IF(P2573=Food, "Food")</f>
        <v>Food</v>
      </c>
    </row>
    <row r="2574" spans="1:19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3">
        <f t="shared" si="160"/>
        <v>42107.119409722218</v>
      </c>
      <c r="K2574" s="5">
        <v>1426301517</v>
      </c>
      <c r="L2574" s="13">
        <f t="shared" si="161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8">
        <f t="shared" si="162"/>
        <v>0</v>
      </c>
      <c r="R2574" s="9" t="e">
        <f t="shared" si="163"/>
        <v>#DIV/0!</v>
      </c>
      <c r="S2574" t="str">
        <f>IF(P2574=Food, "Food")</f>
        <v>Food</v>
      </c>
    </row>
    <row r="2575" spans="1:19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3">
        <f t="shared" si="160"/>
        <v>41874.592002314814</v>
      </c>
      <c r="K2575" s="5">
        <v>1404915149</v>
      </c>
      <c r="L2575" s="13">
        <f t="shared" si="161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8">
        <f t="shared" si="162"/>
        <v>0</v>
      </c>
      <c r="R2575" s="9" t="e">
        <f t="shared" si="163"/>
        <v>#DIV/0!</v>
      </c>
      <c r="S2575" t="str">
        <f>IF(P2575=Food, "Food")</f>
        <v>Food</v>
      </c>
    </row>
    <row r="2576" spans="1:19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3">
        <f t="shared" si="160"/>
        <v>42508.825752314813</v>
      </c>
      <c r="K2576" s="5">
        <v>1461786545</v>
      </c>
      <c r="L2576" s="13">
        <f t="shared" si="161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8">
        <f t="shared" si="162"/>
        <v>0</v>
      </c>
      <c r="R2576" s="9" t="e">
        <f t="shared" si="163"/>
        <v>#DIV/0!</v>
      </c>
      <c r="S2576" t="str">
        <f>IF(P2576=Food, "Food")</f>
        <v>Food</v>
      </c>
    </row>
    <row r="2577" spans="1:19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3">
        <f t="shared" si="160"/>
        <v>42016.108726851846</v>
      </c>
      <c r="K2577" s="5">
        <v>1418438194</v>
      </c>
      <c r="L2577" s="13">
        <f t="shared" si="161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8">
        <f t="shared" si="162"/>
        <v>0</v>
      </c>
      <c r="R2577" s="9" t="e">
        <f t="shared" si="163"/>
        <v>#DIV/0!</v>
      </c>
      <c r="S2577" t="str">
        <f>IF(P2577=Food, "Food")</f>
        <v>Food</v>
      </c>
    </row>
    <row r="2578" spans="1:19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3">
        <f t="shared" si="160"/>
        <v>42104.968136574069</v>
      </c>
      <c r="K2578" s="5">
        <v>1424823247</v>
      </c>
      <c r="L2578" s="13">
        <f t="shared" si="161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8">
        <f t="shared" si="162"/>
        <v>0</v>
      </c>
      <c r="R2578" s="9" t="e">
        <f t="shared" si="163"/>
        <v>#DIV/0!</v>
      </c>
      <c r="S2578" t="str">
        <f>IF(P2578=Food, "Food")</f>
        <v>Food</v>
      </c>
    </row>
    <row r="2579" spans="1:19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3">
        <f t="shared" si="160"/>
        <v>41855.820567129631</v>
      </c>
      <c r="K2579" s="5">
        <v>1405021297</v>
      </c>
      <c r="L2579" s="13">
        <f t="shared" si="161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8">
        <f t="shared" si="162"/>
        <v>0</v>
      </c>
      <c r="R2579" s="9" t="e">
        <f t="shared" si="163"/>
        <v>#DIV/0!</v>
      </c>
      <c r="S2579" t="str">
        <f>IF(P2579=Food, "Food")</f>
        <v>Food</v>
      </c>
    </row>
    <row r="2580" spans="1:19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3">
        <f t="shared" si="160"/>
        <v>42286.708333333328</v>
      </c>
      <c r="K2580" s="5">
        <v>1440203579</v>
      </c>
      <c r="L2580" s="13">
        <f t="shared" si="161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8">
        <f t="shared" si="162"/>
        <v>0</v>
      </c>
      <c r="R2580" s="9" t="e">
        <f t="shared" si="163"/>
        <v>#DIV/0!</v>
      </c>
      <c r="S2580" t="str">
        <f>IF(P2580=Food, "Food")</f>
        <v>Food</v>
      </c>
    </row>
    <row r="2581" spans="1:19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3">
        <f t="shared" si="160"/>
        <v>41897.829895833333</v>
      </c>
      <c r="K2581" s="5">
        <v>1405626903</v>
      </c>
      <c r="L2581" s="13">
        <f t="shared" si="161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8">
        <f t="shared" si="162"/>
        <v>0.13849999999999998</v>
      </c>
      <c r="R2581" s="9">
        <f t="shared" si="163"/>
        <v>23.083333333333332</v>
      </c>
      <c r="S2581" t="str">
        <f>IF(P2581=Food, "Food")</f>
        <v>Food</v>
      </c>
    </row>
    <row r="2582" spans="1:19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3">
        <f t="shared" si="160"/>
        <v>42140.125</v>
      </c>
      <c r="K2582" s="5">
        <v>1429170603</v>
      </c>
      <c r="L2582" s="13">
        <f t="shared" si="161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8">
        <f t="shared" si="162"/>
        <v>0.6</v>
      </c>
      <c r="R2582" s="9">
        <f t="shared" si="163"/>
        <v>25.5</v>
      </c>
      <c r="S2582" t="str">
        <f>IF(P2582=Food, "Food")</f>
        <v>Food</v>
      </c>
    </row>
    <row r="2583" spans="1:19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3">
        <f t="shared" si="160"/>
        <v>42324.670115740737</v>
      </c>
      <c r="K2583" s="5">
        <v>1445094298</v>
      </c>
      <c r="L2583" s="13">
        <f t="shared" si="161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8">
        <f t="shared" si="162"/>
        <v>10.6</v>
      </c>
      <c r="R2583" s="9">
        <f t="shared" si="163"/>
        <v>48.18181818181818</v>
      </c>
      <c r="S2583" t="str">
        <f>IF(P2583=Food, "Food")</f>
        <v>Food</v>
      </c>
    </row>
    <row r="2584" spans="1:19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3">
        <f t="shared" si="160"/>
        <v>42672.988819444443</v>
      </c>
      <c r="K2584" s="5">
        <v>1475192634</v>
      </c>
      <c r="L2584" s="13">
        <f t="shared" si="161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8">
        <f t="shared" si="162"/>
        <v>1.1111111111111111E-3</v>
      </c>
      <c r="R2584" s="9">
        <f t="shared" si="163"/>
        <v>1</v>
      </c>
      <c r="S2584" t="str">
        <f>IF(P2584=Food, "Food")</f>
        <v>Food</v>
      </c>
    </row>
    <row r="2585" spans="1:19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3">
        <f t="shared" si="160"/>
        <v>42079.727777777778</v>
      </c>
      <c r="K2585" s="5">
        <v>1421346480</v>
      </c>
      <c r="L2585" s="13">
        <f t="shared" si="161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8">
        <f t="shared" si="162"/>
        <v>0.5</v>
      </c>
      <c r="R2585" s="9">
        <f t="shared" si="163"/>
        <v>1</v>
      </c>
      <c r="S2585" t="str">
        <f>IF(P2585=Food, "Food")</f>
        <v>Food</v>
      </c>
    </row>
    <row r="2586" spans="1:19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3">
        <f t="shared" si="160"/>
        <v>42170.173252314817</v>
      </c>
      <c r="K2586" s="5">
        <v>1431749369</v>
      </c>
      <c r="L2586" s="13">
        <f t="shared" si="161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8">
        <f t="shared" si="162"/>
        <v>0</v>
      </c>
      <c r="R2586" s="9" t="e">
        <f t="shared" si="163"/>
        <v>#DIV/0!</v>
      </c>
      <c r="S2586" t="str">
        <f>IF(P2586=Food, "Food")</f>
        <v>Food</v>
      </c>
    </row>
    <row r="2587" spans="1:19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3">
        <f t="shared" si="160"/>
        <v>41825.963333333333</v>
      </c>
      <c r="K2587" s="5">
        <v>1402009632</v>
      </c>
      <c r="L2587" s="13">
        <f t="shared" si="161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8">
        <f t="shared" si="162"/>
        <v>0.16666666666666669</v>
      </c>
      <c r="R2587" s="9">
        <f t="shared" si="163"/>
        <v>50</v>
      </c>
      <c r="S2587" t="str">
        <f>IF(P2587=Food, "Food")</f>
        <v>Food</v>
      </c>
    </row>
    <row r="2588" spans="1:19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3">
        <f t="shared" si="160"/>
        <v>42363.330277777779</v>
      </c>
      <c r="K2588" s="5">
        <v>1448438136</v>
      </c>
      <c r="L2588" s="13">
        <f t="shared" si="161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8">
        <f t="shared" si="162"/>
        <v>0.16666666666666669</v>
      </c>
      <c r="R2588" s="9">
        <f t="shared" si="163"/>
        <v>5</v>
      </c>
      <c r="S2588" t="str">
        <f>IF(P2588=Food, "Food")</f>
        <v>Food</v>
      </c>
    </row>
    <row r="2589" spans="1:19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3">
        <f t="shared" si="160"/>
        <v>42368.675381944442</v>
      </c>
      <c r="K2589" s="5">
        <v>1448899953</v>
      </c>
      <c r="L2589" s="13">
        <f t="shared" si="161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8">
        <f t="shared" si="162"/>
        <v>2.4340000000000002</v>
      </c>
      <c r="R2589" s="9">
        <f t="shared" si="163"/>
        <v>202.83333333333334</v>
      </c>
      <c r="S2589" t="str">
        <f>IF(P2589=Food, "Food")</f>
        <v>Food</v>
      </c>
    </row>
    <row r="2590" spans="1:19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3">
        <f t="shared" si="160"/>
        <v>42094.551388888889</v>
      </c>
      <c r="K2590" s="5">
        <v>1423325626</v>
      </c>
      <c r="L2590" s="13">
        <f t="shared" si="161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8">
        <f t="shared" si="162"/>
        <v>3.8833333333333329</v>
      </c>
      <c r="R2590" s="9">
        <f t="shared" si="163"/>
        <v>29.125</v>
      </c>
      <c r="S2590" t="str">
        <f>IF(P2590=Food, "Food")</f>
        <v>Food</v>
      </c>
    </row>
    <row r="2591" spans="1:19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3">
        <f t="shared" si="160"/>
        <v>42452.494525462964</v>
      </c>
      <c r="K2591" s="5">
        <v>1456145527</v>
      </c>
      <c r="L2591" s="13">
        <f t="shared" si="161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8">
        <f t="shared" si="162"/>
        <v>0.01</v>
      </c>
      <c r="R2591" s="9">
        <f t="shared" si="163"/>
        <v>5</v>
      </c>
      <c r="S2591" t="str">
        <f>IF(P2591=Food, "Food")</f>
        <v>Food</v>
      </c>
    </row>
    <row r="2592" spans="1:19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3">
        <f t="shared" si="160"/>
        <v>42395.589085648149</v>
      </c>
      <c r="K2592" s="5">
        <v>1453212497</v>
      </c>
      <c r="L2592" s="13">
        <f t="shared" si="161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8">
        <f t="shared" si="162"/>
        <v>0</v>
      </c>
      <c r="R2592" s="9" t="e">
        <f t="shared" si="163"/>
        <v>#DIV/0!</v>
      </c>
      <c r="S2592" t="str">
        <f>IF(P2592=Food, "Food")</f>
        <v>Food</v>
      </c>
    </row>
    <row r="2593" spans="1:19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3">
        <f t="shared" si="160"/>
        <v>42442.864861111113</v>
      </c>
      <c r="K2593" s="5">
        <v>1452721524</v>
      </c>
      <c r="L2593" s="13">
        <f t="shared" si="161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8">
        <f t="shared" si="162"/>
        <v>1.7333333333333332</v>
      </c>
      <c r="R2593" s="9">
        <f t="shared" si="163"/>
        <v>13</v>
      </c>
      <c r="S2593" t="str">
        <f>IF(P2593=Food, "Food")</f>
        <v>Food</v>
      </c>
    </row>
    <row r="2594" spans="1:19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3">
        <f t="shared" si="160"/>
        <v>41917.801168981481</v>
      </c>
      <c r="K2594" s="5">
        <v>1409944421</v>
      </c>
      <c r="L2594" s="13">
        <f t="shared" si="161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8">
        <f t="shared" si="162"/>
        <v>0.16666666666666669</v>
      </c>
      <c r="R2594" s="9">
        <f t="shared" si="163"/>
        <v>50</v>
      </c>
      <c r="S2594" t="str">
        <f>IF(P2594=Food, "Food")</f>
        <v>Food</v>
      </c>
    </row>
    <row r="2595" spans="1:19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3">
        <f t="shared" si="160"/>
        <v>42119.84520833334</v>
      </c>
      <c r="K2595" s="5">
        <v>1427401026</v>
      </c>
      <c r="L2595" s="13">
        <f t="shared" si="161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8">
        <f t="shared" si="162"/>
        <v>0</v>
      </c>
      <c r="R2595" s="9" t="e">
        <f t="shared" si="163"/>
        <v>#DIV/0!</v>
      </c>
      <c r="S2595" t="str">
        <f>IF(P2595=Food, "Food")</f>
        <v>Food</v>
      </c>
    </row>
    <row r="2596" spans="1:19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3">
        <f t="shared" si="160"/>
        <v>41858.967916666668</v>
      </c>
      <c r="K2596" s="5">
        <v>1404861228</v>
      </c>
      <c r="L2596" s="13">
        <f t="shared" si="161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8">
        <f t="shared" si="162"/>
        <v>1.25E-3</v>
      </c>
      <c r="R2596" s="9">
        <f t="shared" si="163"/>
        <v>1</v>
      </c>
      <c r="S2596" t="str">
        <f>IF(P2596=Food, "Food")</f>
        <v>Food</v>
      </c>
    </row>
    <row r="2597" spans="1:19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3">
        <f t="shared" si="160"/>
        <v>42790.244212962964</v>
      </c>
      <c r="K2597" s="5">
        <v>1485323500</v>
      </c>
      <c r="L2597" s="13">
        <f t="shared" si="161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8">
        <f t="shared" si="162"/>
        <v>12.166666666666668</v>
      </c>
      <c r="R2597" s="9">
        <f t="shared" si="163"/>
        <v>96.05263157894737</v>
      </c>
      <c r="S2597" t="str">
        <f>IF(P2597=Food, "Food")</f>
        <v>Food</v>
      </c>
    </row>
    <row r="2598" spans="1:19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3">
        <f t="shared" si="160"/>
        <v>41858.664456018516</v>
      </c>
      <c r="K2598" s="5">
        <v>1404835009</v>
      </c>
      <c r="L2598" s="13">
        <f t="shared" si="161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8">
        <f t="shared" si="162"/>
        <v>23.588571428571427</v>
      </c>
      <c r="R2598" s="9">
        <f t="shared" si="163"/>
        <v>305.77777777777777</v>
      </c>
      <c r="S2598" t="str">
        <f>IF(P2598=Food, "Food")</f>
        <v>Food</v>
      </c>
    </row>
    <row r="2599" spans="1:19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3">
        <f t="shared" si="160"/>
        <v>42540.341631944444</v>
      </c>
      <c r="K2599" s="5">
        <v>1463731917</v>
      </c>
      <c r="L2599" s="13">
        <f t="shared" si="161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8">
        <f t="shared" si="162"/>
        <v>5.6666666666666661</v>
      </c>
      <c r="R2599" s="9">
        <f t="shared" si="163"/>
        <v>12.142857142857142</v>
      </c>
      <c r="S2599" t="str">
        <f>IF(P2599=Food, "Food")</f>
        <v>Food</v>
      </c>
    </row>
    <row r="2600" spans="1:19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3">
        <f t="shared" si="160"/>
        <v>42270.840289351851</v>
      </c>
      <c r="K2600" s="5">
        <v>1440447001</v>
      </c>
      <c r="L2600" s="13">
        <f t="shared" si="161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8">
        <f t="shared" si="162"/>
        <v>39</v>
      </c>
      <c r="R2600" s="9">
        <f t="shared" si="163"/>
        <v>83.571428571428569</v>
      </c>
      <c r="S2600" t="str">
        <f>IF(P2600=Food, "Food")</f>
        <v>Food</v>
      </c>
    </row>
    <row r="2601" spans="1:19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3">
        <f t="shared" si="160"/>
        <v>41854.754016203704</v>
      </c>
      <c r="K2601" s="5">
        <v>1403201147</v>
      </c>
      <c r="L2601" s="13">
        <f t="shared" si="161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8">
        <f t="shared" si="162"/>
        <v>0.99546510341776351</v>
      </c>
      <c r="R2601" s="9">
        <f t="shared" si="163"/>
        <v>18</v>
      </c>
      <c r="S2601" t="str">
        <f>IF(P2601=Food, "Food")</f>
        <v>Food</v>
      </c>
    </row>
    <row r="2602" spans="1:19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3">
        <f t="shared" si="160"/>
        <v>42454.858796296292</v>
      </c>
      <c r="K2602" s="5">
        <v>1453757800</v>
      </c>
      <c r="L2602" s="13">
        <f t="shared" si="161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8">
        <f t="shared" si="162"/>
        <v>6.9320000000000004</v>
      </c>
      <c r="R2602" s="9">
        <f t="shared" si="163"/>
        <v>115.53333333333333</v>
      </c>
      <c r="S2602" t="str">
        <f>IF(P2602=Food, "Food")</f>
        <v>Food</v>
      </c>
    </row>
    <row r="2603" spans="1:19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3">
        <f t="shared" si="160"/>
        <v>41165.165972222225</v>
      </c>
      <c r="K2603" s="5">
        <v>1346276349</v>
      </c>
      <c r="L2603" s="13">
        <f t="shared" si="161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8">
        <f t="shared" si="162"/>
        <v>661.4</v>
      </c>
      <c r="R2603" s="9">
        <f t="shared" si="163"/>
        <v>21.900662251655628</v>
      </c>
      <c r="S2603" t="str">
        <f>IF(P2603=technology, "technology")</f>
        <v>technology</v>
      </c>
    </row>
    <row r="2604" spans="1:19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3">
        <f t="shared" si="160"/>
        <v>41955.888888888891</v>
      </c>
      <c r="K2604" s="5">
        <v>1412358968</v>
      </c>
      <c r="L2604" s="13">
        <f t="shared" si="16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8">
        <f t="shared" si="162"/>
        <v>326.0916666666667</v>
      </c>
      <c r="R2604" s="9">
        <f t="shared" si="163"/>
        <v>80.022494887525568</v>
      </c>
      <c r="S2604" t="str">
        <f>IF(P2604=technology, "technology")</f>
        <v>technology</v>
      </c>
    </row>
    <row r="2605" spans="1:19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3">
        <f t="shared" si="160"/>
        <v>41631.912662037037</v>
      </c>
      <c r="K2605" s="5">
        <v>1386626054</v>
      </c>
      <c r="L2605" s="13">
        <f t="shared" si="16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8">
        <f t="shared" si="162"/>
        <v>101.48571428571429</v>
      </c>
      <c r="R2605" s="9">
        <f t="shared" si="163"/>
        <v>35.520000000000003</v>
      </c>
      <c r="S2605" t="str">
        <f>IF(P2605=technology, "technology")</f>
        <v>technology</v>
      </c>
    </row>
    <row r="2606" spans="1:19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3">
        <f t="shared" si="160"/>
        <v>41028.051192129627</v>
      </c>
      <c r="K2606" s="5">
        <v>1333070023</v>
      </c>
      <c r="L2606" s="13">
        <f t="shared" si="16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8">
        <f t="shared" si="162"/>
        <v>104.21799999999999</v>
      </c>
      <c r="R2606" s="9">
        <f t="shared" si="163"/>
        <v>64.933333333333323</v>
      </c>
      <c r="S2606" t="str">
        <f>IF(P2606=technology, "technology")</f>
        <v>technology</v>
      </c>
    </row>
    <row r="2607" spans="1:19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3">
        <f t="shared" si="160"/>
        <v>42538.541550925926</v>
      </c>
      <c r="K2607" s="5">
        <v>1463576390</v>
      </c>
      <c r="L2607" s="13">
        <f t="shared" si="16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8">
        <f t="shared" si="162"/>
        <v>107.42157000000002</v>
      </c>
      <c r="R2607" s="9">
        <f t="shared" si="163"/>
        <v>60.965703745743475</v>
      </c>
      <c r="S2607" t="str">
        <f>IF(P2607=technology, "technology")</f>
        <v>technology</v>
      </c>
    </row>
    <row r="2608" spans="1:19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3">
        <f t="shared" si="160"/>
        <v>41758.712754629632</v>
      </c>
      <c r="K2608" s="5">
        <v>1396026382</v>
      </c>
      <c r="L2608" s="13">
        <f t="shared" si="16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8">
        <f t="shared" si="162"/>
        <v>110.05454545454545</v>
      </c>
      <c r="R2608" s="9">
        <f t="shared" si="163"/>
        <v>31.444155844155844</v>
      </c>
      <c r="S2608" t="str">
        <f>IF(P2608=technology, "technology")</f>
        <v>technology</v>
      </c>
    </row>
    <row r="2609" spans="1:19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3">
        <f t="shared" si="160"/>
        <v>42228.083333333328</v>
      </c>
      <c r="K2609" s="5">
        <v>1435611572</v>
      </c>
      <c r="L2609" s="13">
        <f t="shared" si="16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8">
        <f t="shared" si="162"/>
        <v>407.7</v>
      </c>
      <c r="R2609" s="9">
        <f t="shared" si="163"/>
        <v>81.949748743718587</v>
      </c>
      <c r="S2609" t="str">
        <f>IF(P2609=technology, "technology")</f>
        <v>technology</v>
      </c>
    </row>
    <row r="2610" spans="1:19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3">
        <f t="shared" si="160"/>
        <v>42809</v>
      </c>
      <c r="K2610" s="5">
        <v>1485976468</v>
      </c>
      <c r="L2610" s="13">
        <f t="shared" si="16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8">
        <f t="shared" si="162"/>
        <v>223.92500000000001</v>
      </c>
      <c r="R2610" s="9">
        <f t="shared" si="163"/>
        <v>58.92763157894737</v>
      </c>
      <c r="S2610" t="str">
        <f>IF(P2610=technology, "technology")</f>
        <v>technology</v>
      </c>
    </row>
    <row r="2611" spans="1:19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3">
        <f t="shared" si="160"/>
        <v>41105.237858796296</v>
      </c>
      <c r="K2611" s="5">
        <v>1339738951</v>
      </c>
      <c r="L2611" s="13">
        <f t="shared" si="16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8">
        <f t="shared" si="162"/>
        <v>303.80111428571428</v>
      </c>
      <c r="R2611" s="9">
        <f t="shared" si="163"/>
        <v>157.29347633136095</v>
      </c>
      <c r="S2611" t="str">
        <f>IF(P2611=technology, "technology")</f>
        <v>technology</v>
      </c>
    </row>
    <row r="2612" spans="1:19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3">
        <f t="shared" si="160"/>
        <v>42604.290972222225</v>
      </c>
      <c r="K2612" s="5">
        <v>1468444125</v>
      </c>
      <c r="L2612" s="13">
        <f t="shared" si="16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8">
        <f t="shared" si="162"/>
        <v>141.3251043268175</v>
      </c>
      <c r="R2612" s="9">
        <f t="shared" si="163"/>
        <v>55.758509532062391</v>
      </c>
      <c r="S2612" t="str">
        <f>IF(P2612=technology, "technology")</f>
        <v>technology</v>
      </c>
    </row>
    <row r="2613" spans="1:19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3">
        <f t="shared" si="160"/>
        <v>42737.957638888889</v>
      </c>
      <c r="K2613" s="5">
        <v>1480493014</v>
      </c>
      <c r="L2613" s="13">
        <f t="shared" si="16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8">
        <f t="shared" si="162"/>
        <v>2790.6363636363635</v>
      </c>
      <c r="R2613" s="9">
        <f t="shared" si="163"/>
        <v>83.802893802893806</v>
      </c>
      <c r="S2613" t="str">
        <f>IF(P2613=technology, "technology")</f>
        <v>technology</v>
      </c>
    </row>
    <row r="2614" spans="1:19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3">
        <f t="shared" si="160"/>
        <v>42013.143171296295</v>
      </c>
      <c r="K2614" s="5">
        <v>1418095570</v>
      </c>
      <c r="L2614" s="13">
        <f t="shared" si="16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8">
        <f t="shared" si="162"/>
        <v>171.76130000000001</v>
      </c>
      <c r="R2614" s="9">
        <f t="shared" si="163"/>
        <v>58.422210884353746</v>
      </c>
      <c r="S2614" t="str">
        <f>IF(P2614=technology, "technology")</f>
        <v>technology</v>
      </c>
    </row>
    <row r="2615" spans="1:19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3">
        <f t="shared" si="160"/>
        <v>41173.81821759259</v>
      </c>
      <c r="K2615" s="5">
        <v>1345664294</v>
      </c>
      <c r="L2615" s="13">
        <f t="shared" si="16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8">
        <f t="shared" si="162"/>
        <v>101.01333333333334</v>
      </c>
      <c r="R2615" s="9">
        <f t="shared" si="163"/>
        <v>270.57142857142856</v>
      </c>
      <c r="S2615" t="str">
        <f>IF(P2615=technology, "technology")</f>
        <v>technology</v>
      </c>
    </row>
    <row r="2616" spans="1:19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3">
        <f t="shared" si="160"/>
        <v>41759.208333333336</v>
      </c>
      <c r="K2616" s="5">
        <v>1396371612</v>
      </c>
      <c r="L2616" s="13">
        <f t="shared" si="16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8">
        <f t="shared" si="162"/>
        <v>102</v>
      </c>
      <c r="R2616" s="9">
        <f t="shared" si="163"/>
        <v>107.1</v>
      </c>
      <c r="S2616" t="str">
        <f>IF(P2616=technology, "technology")</f>
        <v>technology</v>
      </c>
    </row>
    <row r="2617" spans="1:19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3">
        <f t="shared" si="160"/>
        <v>42490.5</v>
      </c>
      <c r="K2617" s="5">
        <v>1458820564</v>
      </c>
      <c r="L2617" s="13">
        <f t="shared" si="16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8">
        <f t="shared" si="162"/>
        <v>169.76511744127936</v>
      </c>
      <c r="R2617" s="9">
        <f t="shared" si="163"/>
        <v>47.180555555555557</v>
      </c>
      <c r="S2617" t="str">
        <f>IF(P2617=technology, "technology")</f>
        <v>technology</v>
      </c>
    </row>
    <row r="2618" spans="1:19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3">
        <f t="shared" si="160"/>
        <v>42241.99454861111</v>
      </c>
      <c r="K2618" s="5">
        <v>1437954729</v>
      </c>
      <c r="L2618" s="13">
        <f t="shared" si="16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8">
        <f t="shared" si="162"/>
        <v>114.53400000000001</v>
      </c>
      <c r="R2618" s="9">
        <f t="shared" si="163"/>
        <v>120.30882352941177</v>
      </c>
      <c r="S2618" t="str">
        <f>IF(P2618=technology, "technology")</f>
        <v>technology</v>
      </c>
    </row>
    <row r="2619" spans="1:19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3">
        <f t="shared" si="160"/>
        <v>41932.874432870369</v>
      </c>
      <c r="K2619" s="5">
        <v>1411246751</v>
      </c>
      <c r="L2619" s="13">
        <f t="shared" si="16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8">
        <f t="shared" si="162"/>
        <v>877.6</v>
      </c>
      <c r="R2619" s="9">
        <f t="shared" si="163"/>
        <v>27.59748427672956</v>
      </c>
      <c r="S2619" t="str">
        <f>IF(P2619=technology, "technology")</f>
        <v>technology</v>
      </c>
    </row>
    <row r="2620" spans="1:19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3">
        <f t="shared" si="160"/>
        <v>42339.834039351852</v>
      </c>
      <c r="K2620" s="5">
        <v>1443812461</v>
      </c>
      <c r="L2620" s="13">
        <f t="shared" si="16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8">
        <f t="shared" si="162"/>
        <v>105.38666666666667</v>
      </c>
      <c r="R2620" s="9">
        <f t="shared" si="163"/>
        <v>205.2987012987013</v>
      </c>
      <c r="S2620" t="str">
        <f>IF(P2620=technology, "technology")</f>
        <v>technology</v>
      </c>
    </row>
    <row r="2621" spans="1:19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3">
        <f t="shared" si="160"/>
        <v>42300.458333333328</v>
      </c>
      <c r="K2621" s="5">
        <v>1443302004</v>
      </c>
      <c r="L2621" s="13">
        <f t="shared" si="16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8">
        <f t="shared" si="162"/>
        <v>188.39999999999998</v>
      </c>
      <c r="R2621" s="9">
        <f t="shared" si="163"/>
        <v>35.547169811320757</v>
      </c>
      <c r="S2621" t="str">
        <f>IF(P2621=technology, "technology")</f>
        <v>technology</v>
      </c>
    </row>
    <row r="2622" spans="1:19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3">
        <f t="shared" si="160"/>
        <v>42288.041666666672</v>
      </c>
      <c r="K2622" s="5">
        <v>1441339242</v>
      </c>
      <c r="L2622" s="13">
        <f t="shared" si="16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8">
        <f t="shared" si="162"/>
        <v>143.65230769230772</v>
      </c>
      <c r="R2622" s="9">
        <f t="shared" si="163"/>
        <v>74.639488409272587</v>
      </c>
      <c r="S2622" t="str">
        <f>IF(P2622=technology, "technology")</f>
        <v>technology</v>
      </c>
    </row>
    <row r="2623" spans="1:19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3">
        <f t="shared" si="160"/>
        <v>42145.74754629629</v>
      </c>
      <c r="K2623" s="5">
        <v>1429638988</v>
      </c>
      <c r="L2623" s="13">
        <f t="shared" si="16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8">
        <f t="shared" si="162"/>
        <v>145.88</v>
      </c>
      <c r="R2623" s="9">
        <f t="shared" si="163"/>
        <v>47.058064516129029</v>
      </c>
      <c r="S2623" t="str">
        <f>IF(P2623=technology, "technology")</f>
        <v>technology</v>
      </c>
    </row>
    <row r="2624" spans="1:19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3">
        <f t="shared" si="160"/>
        <v>42734.74324074074</v>
      </c>
      <c r="K2624" s="5">
        <v>1479232216</v>
      </c>
      <c r="L2624" s="13">
        <f t="shared" si="16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8">
        <f t="shared" si="162"/>
        <v>131.184</v>
      </c>
      <c r="R2624" s="9">
        <f t="shared" si="163"/>
        <v>26.591351351351353</v>
      </c>
      <c r="S2624" t="str">
        <f>IF(P2624=technology, "technology")</f>
        <v>technology</v>
      </c>
    </row>
    <row r="2625" spans="1:19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3">
        <f t="shared" si="160"/>
        <v>42706.256550925929</v>
      </c>
      <c r="K2625" s="5">
        <v>1479449366</v>
      </c>
      <c r="L2625" s="13">
        <f t="shared" si="16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8">
        <f t="shared" si="162"/>
        <v>113.99999999999999</v>
      </c>
      <c r="R2625" s="9">
        <f t="shared" si="163"/>
        <v>36.774193548387096</v>
      </c>
      <c r="S2625" t="str">
        <f>IF(P2625=technology, "technology")</f>
        <v>technology</v>
      </c>
    </row>
    <row r="2626" spans="1:19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3">
        <f t="shared" si="160"/>
        <v>41165.42155092593</v>
      </c>
      <c r="K2626" s="5">
        <v>1345716422</v>
      </c>
      <c r="L2626" s="13">
        <f t="shared" si="16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8">
        <f t="shared" si="162"/>
        <v>1379.4206249999997</v>
      </c>
      <c r="R2626" s="9">
        <f t="shared" si="163"/>
        <v>31.820544982698959</v>
      </c>
      <c r="S2626" t="str">
        <f>IF(P2626=technology, "technology")</f>
        <v>technology</v>
      </c>
    </row>
    <row r="2627" spans="1:19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3">
        <f t="shared" ref="J2627:J2690" si="164">(((I2627/60)/60)/24)+DATE(1970,1,1)</f>
        <v>42683.851944444439</v>
      </c>
      <c r="K2627" s="5">
        <v>1476559608</v>
      </c>
      <c r="L2627" s="13">
        <f t="shared" ref="L2627:L2690" si="165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8">
        <f t="shared" ref="Q2627:Q2690" si="166">E2627/D2627*100</f>
        <v>956</v>
      </c>
      <c r="R2627" s="9">
        <f t="shared" ref="R2627:R2690" si="167">E2627/N2627</f>
        <v>27.576923076923077</v>
      </c>
      <c r="S2627" t="str">
        <f>IF(P2627=technology, "technology")</f>
        <v>technology</v>
      </c>
    </row>
    <row r="2628" spans="1:19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3">
        <f t="shared" si="164"/>
        <v>42158.628113425926</v>
      </c>
      <c r="K2628" s="5">
        <v>1430751869</v>
      </c>
      <c r="L2628" s="13">
        <f t="shared" si="165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8">
        <f t="shared" si="166"/>
        <v>112.00000000000001</v>
      </c>
      <c r="R2628" s="9">
        <f t="shared" si="167"/>
        <v>56</v>
      </c>
      <c r="S2628" t="str">
        <f>IF(P2628=technology, "technology")</f>
        <v>technology</v>
      </c>
    </row>
    <row r="2629" spans="1:19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3">
        <f t="shared" si="164"/>
        <v>42334.871076388896</v>
      </c>
      <c r="K2629" s="5">
        <v>1445975661</v>
      </c>
      <c r="L2629" s="13">
        <f t="shared" si="165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8">
        <f t="shared" si="166"/>
        <v>646.66666666666663</v>
      </c>
      <c r="R2629" s="9">
        <f t="shared" si="167"/>
        <v>21.555555555555557</v>
      </c>
      <c r="S2629" t="str">
        <f>IF(P2629=technology, "technology")</f>
        <v>technology</v>
      </c>
    </row>
    <row r="2630" spans="1:19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3">
        <f t="shared" si="164"/>
        <v>41973.966053240743</v>
      </c>
      <c r="K2630" s="5">
        <v>1415661067</v>
      </c>
      <c r="L2630" s="13">
        <f t="shared" si="165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8">
        <f t="shared" si="166"/>
        <v>110.36948748510132</v>
      </c>
      <c r="R2630" s="9">
        <f t="shared" si="167"/>
        <v>44.095238095238095</v>
      </c>
      <c r="S2630" t="str">
        <f>IF(P2630=technology, "technology")</f>
        <v>technology</v>
      </c>
    </row>
    <row r="2631" spans="1:19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3">
        <f t="shared" si="164"/>
        <v>42138.538449074069</v>
      </c>
      <c r="K2631" s="5">
        <v>1429016122</v>
      </c>
      <c r="L2631" s="13">
        <f t="shared" si="165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8">
        <f t="shared" si="166"/>
        <v>127.74000000000001</v>
      </c>
      <c r="R2631" s="9">
        <f t="shared" si="167"/>
        <v>63.87</v>
      </c>
      <c r="S2631" t="str">
        <f>IF(P2631=technology, "technology")</f>
        <v>technology</v>
      </c>
    </row>
    <row r="2632" spans="1:19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3">
        <f t="shared" si="164"/>
        <v>42551.416666666672</v>
      </c>
      <c r="K2632" s="5">
        <v>1464921112</v>
      </c>
      <c r="L2632" s="13">
        <f t="shared" si="165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8">
        <f t="shared" si="166"/>
        <v>157.9</v>
      </c>
      <c r="R2632" s="9">
        <f t="shared" si="167"/>
        <v>38.987654320987652</v>
      </c>
      <c r="S2632" t="str">
        <f>IF(P2632=technology, "technology")</f>
        <v>technology</v>
      </c>
    </row>
    <row r="2633" spans="1:19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3">
        <f t="shared" si="164"/>
        <v>42246.169293981482</v>
      </c>
      <c r="K2633" s="5">
        <v>1438488227</v>
      </c>
      <c r="L2633" s="13">
        <f t="shared" si="165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8">
        <f t="shared" si="166"/>
        <v>114.66525000000001</v>
      </c>
      <c r="R2633" s="9">
        <f t="shared" si="167"/>
        <v>80.185489510489504</v>
      </c>
      <c r="S2633" t="str">
        <f>IF(P2633=technology, "technology")</f>
        <v>technology</v>
      </c>
    </row>
    <row r="2634" spans="1:19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3">
        <f t="shared" si="164"/>
        <v>42519.061793981484</v>
      </c>
      <c r="K2634" s="5">
        <v>1462325339</v>
      </c>
      <c r="L2634" s="13">
        <f t="shared" si="165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8">
        <f t="shared" si="166"/>
        <v>137.00934579439252</v>
      </c>
      <c r="R2634" s="9">
        <f t="shared" si="167"/>
        <v>34.904761904761905</v>
      </c>
      <c r="S2634" t="str">
        <f>IF(P2634=technology, "technology")</f>
        <v>technology</v>
      </c>
    </row>
    <row r="2635" spans="1:19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3">
        <f t="shared" si="164"/>
        <v>41697.958333333336</v>
      </c>
      <c r="K2635" s="5">
        <v>1390938332</v>
      </c>
      <c r="L2635" s="13">
        <f t="shared" si="165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8">
        <f t="shared" si="166"/>
        <v>354.62</v>
      </c>
      <c r="R2635" s="9">
        <f t="shared" si="167"/>
        <v>89.100502512562812</v>
      </c>
      <c r="S2635" t="str">
        <f>IF(P2635=technology, "technology")</f>
        <v>technology</v>
      </c>
    </row>
    <row r="2636" spans="1:19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3">
        <f t="shared" si="164"/>
        <v>42642.656493055561</v>
      </c>
      <c r="K2636" s="5">
        <v>1472571921</v>
      </c>
      <c r="L2636" s="13">
        <f t="shared" si="165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8">
        <f t="shared" si="166"/>
        <v>106.02150537634409</v>
      </c>
      <c r="R2636" s="9">
        <f t="shared" si="167"/>
        <v>39.44</v>
      </c>
      <c r="S2636" t="str">
        <f>IF(P2636=technology, "technology")</f>
        <v>technology</v>
      </c>
    </row>
    <row r="2637" spans="1:19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3">
        <f t="shared" si="164"/>
        <v>42072.909270833334</v>
      </c>
      <c r="K2637" s="5">
        <v>1422917361</v>
      </c>
      <c r="L2637" s="13">
        <f t="shared" si="165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8">
        <f t="shared" si="166"/>
        <v>100</v>
      </c>
      <c r="R2637" s="9">
        <f t="shared" si="167"/>
        <v>136.9047619047619</v>
      </c>
      <c r="S2637" t="str">
        <f>IF(P2637=technology, "technology")</f>
        <v>technology</v>
      </c>
    </row>
    <row r="2638" spans="1:19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3">
        <f t="shared" si="164"/>
        <v>42659.041666666672</v>
      </c>
      <c r="K2638" s="5">
        <v>1474641914</v>
      </c>
      <c r="L2638" s="13">
        <f t="shared" si="165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8">
        <f t="shared" si="166"/>
        <v>187.3</v>
      </c>
      <c r="R2638" s="9">
        <f t="shared" si="167"/>
        <v>37.46</v>
      </c>
      <c r="S2638" t="str">
        <f>IF(P2638=technology, "technology")</f>
        <v>technology</v>
      </c>
    </row>
    <row r="2639" spans="1:19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3">
        <f t="shared" si="164"/>
        <v>42655.549479166672</v>
      </c>
      <c r="K2639" s="5">
        <v>1474895475</v>
      </c>
      <c r="L2639" s="13">
        <f t="shared" si="165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8">
        <f t="shared" si="166"/>
        <v>166.2</v>
      </c>
      <c r="R2639" s="9">
        <f t="shared" si="167"/>
        <v>31.96153846153846</v>
      </c>
      <c r="S2639" t="str">
        <f>IF(P2639=technology, "technology")</f>
        <v>technology</v>
      </c>
    </row>
    <row r="2640" spans="1:19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3">
        <f t="shared" si="164"/>
        <v>42019.913136574076</v>
      </c>
      <c r="K2640" s="5">
        <v>1418766895</v>
      </c>
      <c r="L2640" s="13">
        <f t="shared" si="165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8">
        <f t="shared" si="166"/>
        <v>101.72910662824208</v>
      </c>
      <c r="R2640" s="9">
        <f t="shared" si="167"/>
        <v>25.214285714285715</v>
      </c>
      <c r="S2640" t="str">
        <f>IF(P2640=technology, "technology")</f>
        <v>technology</v>
      </c>
    </row>
    <row r="2641" spans="1:19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3">
        <f t="shared" si="164"/>
        <v>42054.86513888889</v>
      </c>
      <c r="K2641" s="5">
        <v>1421786748</v>
      </c>
      <c r="L2641" s="13">
        <f t="shared" si="165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8">
        <f t="shared" si="166"/>
        <v>164</v>
      </c>
      <c r="R2641" s="9">
        <f t="shared" si="167"/>
        <v>10.040816326530612</v>
      </c>
      <c r="S2641" t="str">
        <f>IF(P2641=technology, "technology")</f>
        <v>technology</v>
      </c>
    </row>
    <row r="2642" spans="1:19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3">
        <f t="shared" si="164"/>
        <v>42163.160578703704</v>
      </c>
      <c r="K2642" s="5">
        <v>1428551474</v>
      </c>
      <c r="L2642" s="13">
        <f t="shared" si="165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8">
        <f t="shared" si="166"/>
        <v>105.66666666666666</v>
      </c>
      <c r="R2642" s="9">
        <f t="shared" si="167"/>
        <v>45.94202898550725</v>
      </c>
      <c r="S2642" t="str">
        <f>IF(P2642=technology, "technology")</f>
        <v>technology</v>
      </c>
    </row>
    <row r="2643" spans="1:19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3">
        <f t="shared" si="164"/>
        <v>41897.839583333334</v>
      </c>
      <c r="K2643" s="5">
        <v>1409341863</v>
      </c>
      <c r="L2643" s="13">
        <f t="shared" si="165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8">
        <f t="shared" si="166"/>
        <v>1</v>
      </c>
      <c r="R2643" s="9">
        <f t="shared" si="167"/>
        <v>15</v>
      </c>
      <c r="S2643" t="str">
        <f>IF(P2643=technology, "technology")</f>
        <v>technology</v>
      </c>
    </row>
    <row r="2644" spans="1:19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3">
        <f t="shared" si="164"/>
        <v>42566.289583333331</v>
      </c>
      <c r="K2644" s="5">
        <v>1465970108</v>
      </c>
      <c r="L2644" s="13">
        <f t="shared" si="165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8">
        <f t="shared" si="166"/>
        <v>0</v>
      </c>
      <c r="R2644" s="9" t="e">
        <f t="shared" si="167"/>
        <v>#DIV/0!</v>
      </c>
      <c r="S2644" t="str">
        <f>IF(P2644=technology, "technology")</f>
        <v>technology</v>
      </c>
    </row>
    <row r="2645" spans="1:19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3">
        <f t="shared" si="164"/>
        <v>42725.332638888889</v>
      </c>
      <c r="K2645" s="5">
        <v>1479218315</v>
      </c>
      <c r="L2645" s="13">
        <f t="shared" si="165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8">
        <f t="shared" si="166"/>
        <v>33.559730999999999</v>
      </c>
      <c r="R2645" s="9">
        <f t="shared" si="167"/>
        <v>223.58248500999335</v>
      </c>
      <c r="S2645" t="str">
        <f>IF(P2645=technology, "technology")</f>
        <v>technology</v>
      </c>
    </row>
    <row r="2646" spans="1:19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3">
        <f t="shared" si="164"/>
        <v>42804.792071759264</v>
      </c>
      <c r="K2646" s="5">
        <v>1486580435</v>
      </c>
      <c r="L2646" s="13">
        <f t="shared" si="165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8">
        <f t="shared" si="166"/>
        <v>2.0529999999999999</v>
      </c>
      <c r="R2646" s="9">
        <f t="shared" si="167"/>
        <v>39.480769230769234</v>
      </c>
      <c r="S2646" t="str">
        <f>IF(P2646=technology, "technology")</f>
        <v>technology</v>
      </c>
    </row>
    <row r="2647" spans="1:19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3">
        <f t="shared" si="164"/>
        <v>41951.884293981479</v>
      </c>
      <c r="K2647" s="5">
        <v>1412885603</v>
      </c>
      <c r="L2647" s="13">
        <f t="shared" si="165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8">
        <f t="shared" si="166"/>
        <v>10.5</v>
      </c>
      <c r="R2647" s="9">
        <f t="shared" si="167"/>
        <v>91.304347826086953</v>
      </c>
      <c r="S2647" t="str">
        <f>IF(P2647=technology, "technology")</f>
        <v>technology</v>
      </c>
    </row>
    <row r="2648" spans="1:19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3">
        <f t="shared" si="164"/>
        <v>42256.313298611116</v>
      </c>
      <c r="K2648" s="5">
        <v>1439191869</v>
      </c>
      <c r="L2648" s="13">
        <f t="shared" si="165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8">
        <f t="shared" si="166"/>
        <v>8.4172840000000004</v>
      </c>
      <c r="R2648" s="9">
        <f t="shared" si="167"/>
        <v>78.666205607476627</v>
      </c>
      <c r="S2648" t="str">
        <f>IF(P2648=technology, "technology")</f>
        <v>technology</v>
      </c>
    </row>
    <row r="2649" spans="1:19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3">
        <f t="shared" si="164"/>
        <v>42230.261793981481</v>
      </c>
      <c r="K2649" s="5">
        <v>1436941019</v>
      </c>
      <c r="L2649" s="13">
        <f t="shared" si="165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8">
        <f t="shared" si="166"/>
        <v>1.44</v>
      </c>
      <c r="R2649" s="9">
        <f t="shared" si="167"/>
        <v>12</v>
      </c>
      <c r="S2649" t="str">
        <f>IF(P2649=technology, "technology")</f>
        <v>technology</v>
      </c>
    </row>
    <row r="2650" spans="1:19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3">
        <f t="shared" si="164"/>
        <v>42438.714814814812</v>
      </c>
      <c r="K2650" s="5">
        <v>1454951360</v>
      </c>
      <c r="L2650" s="13">
        <f t="shared" si="165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8">
        <f t="shared" si="166"/>
        <v>0.88333333333333341</v>
      </c>
      <c r="R2650" s="9">
        <f t="shared" si="167"/>
        <v>17.666666666666668</v>
      </c>
      <c r="S2650" t="str">
        <f>IF(P2650=technology, "technology")</f>
        <v>technology</v>
      </c>
    </row>
    <row r="2651" spans="1:19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3">
        <f t="shared" si="164"/>
        <v>42401.99700231482</v>
      </c>
      <c r="K2651" s="5">
        <v>1449186941</v>
      </c>
      <c r="L2651" s="13">
        <f t="shared" si="165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8">
        <f t="shared" si="166"/>
        <v>9.920000000000001E-2</v>
      </c>
      <c r="R2651" s="9">
        <f t="shared" si="167"/>
        <v>41.333333333333336</v>
      </c>
      <c r="S2651" t="str">
        <f>IF(P2651=technology, "technology")</f>
        <v>technology</v>
      </c>
    </row>
    <row r="2652" spans="1:19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3">
        <f t="shared" si="164"/>
        <v>42725.624340277776</v>
      </c>
      <c r="K2652" s="5">
        <v>1479740343</v>
      </c>
      <c r="L2652" s="13">
        <f t="shared" si="165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8">
        <f t="shared" si="166"/>
        <v>0.59666666666666668</v>
      </c>
      <c r="R2652" s="9">
        <f t="shared" si="167"/>
        <v>71.599999999999994</v>
      </c>
      <c r="S2652" t="str">
        <f>IF(P2652=technology, "technology")</f>
        <v>technology</v>
      </c>
    </row>
    <row r="2653" spans="1:19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3">
        <f t="shared" si="164"/>
        <v>42355.805659722217</v>
      </c>
      <c r="K2653" s="5">
        <v>1447960809</v>
      </c>
      <c r="L2653" s="13">
        <f t="shared" si="165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8">
        <f t="shared" si="166"/>
        <v>1.8689285714285715</v>
      </c>
      <c r="R2653" s="9">
        <f t="shared" si="167"/>
        <v>307.8235294117647</v>
      </c>
      <c r="S2653" t="str">
        <f>IF(P2653=technology, "technology")</f>
        <v>technology</v>
      </c>
    </row>
    <row r="2654" spans="1:19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3">
        <f t="shared" si="164"/>
        <v>41983.158854166672</v>
      </c>
      <c r="K2654" s="5">
        <v>1415591325</v>
      </c>
      <c r="L2654" s="13">
        <f t="shared" si="165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8">
        <f t="shared" si="166"/>
        <v>0.88500000000000001</v>
      </c>
      <c r="R2654" s="9">
        <f t="shared" si="167"/>
        <v>80.454545454545453</v>
      </c>
      <c r="S2654" t="str">
        <f>IF(P2654=technology, "technology")</f>
        <v>technology</v>
      </c>
    </row>
    <row r="2655" spans="1:19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3">
        <f t="shared" si="164"/>
        <v>41803.166666666664</v>
      </c>
      <c r="K2655" s="5">
        <v>1399909127</v>
      </c>
      <c r="L2655" s="13">
        <f t="shared" si="165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8">
        <f t="shared" si="166"/>
        <v>11.52156862745098</v>
      </c>
      <c r="R2655" s="9">
        <f t="shared" si="167"/>
        <v>83.942857142857136</v>
      </c>
      <c r="S2655" t="str">
        <f>IF(P2655=technology, "technology")</f>
        <v>technology</v>
      </c>
    </row>
    <row r="2656" spans="1:19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3">
        <f t="shared" si="164"/>
        <v>42115.559328703705</v>
      </c>
      <c r="K2656" s="5">
        <v>1424442326</v>
      </c>
      <c r="L2656" s="13">
        <f t="shared" si="165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8">
        <f t="shared" si="166"/>
        <v>5.1000000000000004E-2</v>
      </c>
      <c r="R2656" s="9">
        <f t="shared" si="167"/>
        <v>8.5</v>
      </c>
      <c r="S2656" t="str">
        <f>IF(P2656=technology, "technology")</f>
        <v>technology</v>
      </c>
    </row>
    <row r="2657" spans="1:19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3">
        <f t="shared" si="164"/>
        <v>42409.833333333328</v>
      </c>
      <c r="K2657" s="5">
        <v>1452631647</v>
      </c>
      <c r="L2657" s="13">
        <f t="shared" si="165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8">
        <f t="shared" si="166"/>
        <v>21.033333333333335</v>
      </c>
      <c r="R2657" s="9">
        <f t="shared" si="167"/>
        <v>73.372093023255815</v>
      </c>
      <c r="S2657" t="str">
        <f>IF(P2657=technology, "technology")</f>
        <v>technology</v>
      </c>
    </row>
    <row r="2658" spans="1:19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3">
        <f t="shared" si="164"/>
        <v>42806.791666666672</v>
      </c>
      <c r="K2658" s="5">
        <v>1485966688</v>
      </c>
      <c r="L2658" s="13">
        <f t="shared" si="165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8">
        <f t="shared" si="166"/>
        <v>11.436666666666667</v>
      </c>
      <c r="R2658" s="9">
        <f t="shared" si="167"/>
        <v>112.86184210526316</v>
      </c>
      <c r="S2658" t="str">
        <f>IF(P2658=technology, "technology")</f>
        <v>technology</v>
      </c>
    </row>
    <row r="2659" spans="1:19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3">
        <f t="shared" si="164"/>
        <v>42585.0625</v>
      </c>
      <c r="K2659" s="5">
        <v>1467325053</v>
      </c>
      <c r="L2659" s="13">
        <f t="shared" si="165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8">
        <f t="shared" si="166"/>
        <v>18.737933333333334</v>
      </c>
      <c r="R2659" s="9">
        <f t="shared" si="167"/>
        <v>95.277627118644077</v>
      </c>
      <c r="S2659" t="str">
        <f>IF(P2659=technology, "technology")</f>
        <v>technology</v>
      </c>
    </row>
    <row r="2660" spans="1:19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3">
        <f t="shared" si="164"/>
        <v>42581.884189814817</v>
      </c>
      <c r="K2660" s="5">
        <v>1467321194</v>
      </c>
      <c r="L2660" s="13">
        <f t="shared" si="165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8">
        <f t="shared" si="166"/>
        <v>9.285714285714286E-2</v>
      </c>
      <c r="R2660" s="9">
        <f t="shared" si="167"/>
        <v>22.75</v>
      </c>
      <c r="S2660" t="str">
        <f>IF(P2660=technology, "technology")</f>
        <v>technology</v>
      </c>
    </row>
    <row r="2661" spans="1:19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3">
        <f t="shared" si="164"/>
        <v>42112.069560185191</v>
      </c>
      <c r="K2661" s="5">
        <v>1426729210</v>
      </c>
      <c r="L2661" s="13">
        <f t="shared" si="165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8">
        <f t="shared" si="166"/>
        <v>2.7204081632653061</v>
      </c>
      <c r="R2661" s="9">
        <f t="shared" si="167"/>
        <v>133.30000000000001</v>
      </c>
      <c r="S2661" t="str">
        <f>IF(P2661=technology, "technology")</f>
        <v>technology</v>
      </c>
    </row>
    <row r="2662" spans="1:19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3">
        <f t="shared" si="164"/>
        <v>42332.754837962959</v>
      </c>
      <c r="K2662" s="5">
        <v>1443200818</v>
      </c>
      <c r="L2662" s="13">
        <f t="shared" si="165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8">
        <f t="shared" si="166"/>
        <v>9.5000000000000001E-2</v>
      </c>
      <c r="R2662" s="9">
        <f t="shared" si="167"/>
        <v>3.8</v>
      </c>
      <c r="S2662" t="str">
        <f>IF(P2662=technology, "technology")</f>
        <v>technology</v>
      </c>
    </row>
    <row r="2663" spans="1:19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3">
        <f t="shared" si="164"/>
        <v>41572.958449074074</v>
      </c>
      <c r="K2663" s="5">
        <v>1380150010</v>
      </c>
      <c r="L2663" s="13">
        <f t="shared" si="165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8">
        <f t="shared" si="166"/>
        <v>102.89999999999999</v>
      </c>
      <c r="R2663" s="9">
        <f t="shared" si="167"/>
        <v>85.75</v>
      </c>
      <c r="S2663" t="str">
        <f>IF(P2663=technology, "technology")</f>
        <v>technology</v>
      </c>
    </row>
    <row r="2664" spans="1:19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3">
        <f t="shared" si="164"/>
        <v>42237.746678240743</v>
      </c>
      <c r="K2664" s="5">
        <v>1437587713</v>
      </c>
      <c r="L2664" s="13">
        <f t="shared" si="165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8">
        <f t="shared" si="166"/>
        <v>106.80000000000001</v>
      </c>
      <c r="R2664" s="9">
        <f t="shared" si="167"/>
        <v>267</v>
      </c>
      <c r="S2664" t="str">
        <f>IF(P2664=technology, "technology")</f>
        <v>technology</v>
      </c>
    </row>
    <row r="2665" spans="1:19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3">
        <f t="shared" si="164"/>
        <v>42251.625</v>
      </c>
      <c r="K2665" s="5">
        <v>1438873007</v>
      </c>
      <c r="L2665" s="13">
        <f t="shared" si="165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8">
        <f t="shared" si="166"/>
        <v>104.59625</v>
      </c>
      <c r="R2665" s="9">
        <f t="shared" si="167"/>
        <v>373.55803571428572</v>
      </c>
      <c r="S2665" t="str">
        <f>IF(P2665=technology, "technology")</f>
        <v>technology</v>
      </c>
    </row>
    <row r="2666" spans="1:19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3">
        <f t="shared" si="164"/>
        <v>42347.290972222225</v>
      </c>
      <c r="K2666" s="5">
        <v>1446683797</v>
      </c>
      <c r="L2666" s="13">
        <f t="shared" si="165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8">
        <f t="shared" si="166"/>
        <v>103.42857142857143</v>
      </c>
      <c r="R2666" s="9">
        <f t="shared" si="167"/>
        <v>174.03846153846155</v>
      </c>
      <c r="S2666" t="str">
        <f>IF(P2666=technology, "technology")</f>
        <v>technology</v>
      </c>
    </row>
    <row r="2667" spans="1:19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3">
        <f t="shared" si="164"/>
        <v>42128.895532407405</v>
      </c>
      <c r="K2667" s="5">
        <v>1426886974</v>
      </c>
      <c r="L2667" s="13">
        <f t="shared" si="165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8">
        <f t="shared" si="166"/>
        <v>123.14285714285715</v>
      </c>
      <c r="R2667" s="9">
        <f t="shared" si="167"/>
        <v>93.695652173913047</v>
      </c>
      <c r="S2667" t="str">
        <f>IF(P2667=technology, "technology")</f>
        <v>technology</v>
      </c>
    </row>
    <row r="2668" spans="1:19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3">
        <f t="shared" si="164"/>
        <v>42272.875</v>
      </c>
      <c r="K2668" s="5">
        <v>1440008439</v>
      </c>
      <c r="L2668" s="13">
        <f t="shared" si="165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8">
        <f t="shared" si="166"/>
        <v>159.29509999999999</v>
      </c>
      <c r="R2668" s="9">
        <f t="shared" si="167"/>
        <v>77.327718446601949</v>
      </c>
      <c r="S2668" t="str">
        <f>IF(P2668=technology, "technology")</f>
        <v>technology</v>
      </c>
    </row>
    <row r="2669" spans="1:19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3">
        <f t="shared" si="164"/>
        <v>42410.926111111112</v>
      </c>
      <c r="K2669" s="5">
        <v>1452550416</v>
      </c>
      <c r="L2669" s="13">
        <f t="shared" si="165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8">
        <f t="shared" si="166"/>
        <v>110.66666666666667</v>
      </c>
      <c r="R2669" s="9">
        <f t="shared" si="167"/>
        <v>92.222222222222229</v>
      </c>
      <c r="S2669" t="str">
        <f>IF(P2669=technology, "technology")</f>
        <v>technology</v>
      </c>
    </row>
    <row r="2670" spans="1:19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3">
        <f t="shared" si="164"/>
        <v>42317.60555555555</v>
      </c>
      <c r="K2670" s="5">
        <v>1443449265</v>
      </c>
      <c r="L2670" s="13">
        <f t="shared" si="165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8">
        <f t="shared" si="166"/>
        <v>170.70000000000002</v>
      </c>
      <c r="R2670" s="9">
        <f t="shared" si="167"/>
        <v>60.964285714285715</v>
      </c>
      <c r="S2670" t="str">
        <f>IF(P2670=technology, "technology")</f>
        <v>technology</v>
      </c>
    </row>
    <row r="2671" spans="1:19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3">
        <f t="shared" si="164"/>
        <v>42379.035833333335</v>
      </c>
      <c r="K2671" s="5">
        <v>1447203096</v>
      </c>
      <c r="L2671" s="13">
        <f t="shared" si="165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8">
        <f t="shared" si="166"/>
        <v>125.125</v>
      </c>
      <c r="R2671" s="9">
        <f t="shared" si="167"/>
        <v>91</v>
      </c>
      <c r="S2671" t="str">
        <f>IF(P2671=technology, "technology")</f>
        <v>technology</v>
      </c>
    </row>
    <row r="2672" spans="1:19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3">
        <f t="shared" si="164"/>
        <v>41849.020601851851</v>
      </c>
      <c r="K2672" s="5">
        <v>1404174580</v>
      </c>
      <c r="L2672" s="13">
        <f t="shared" si="165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8">
        <f t="shared" si="166"/>
        <v>6.4158609339642041</v>
      </c>
      <c r="R2672" s="9">
        <f t="shared" si="167"/>
        <v>41.583333333333336</v>
      </c>
      <c r="S2672" t="str">
        <f>IF(P2672=technology, "technology")</f>
        <v>technology</v>
      </c>
    </row>
    <row r="2673" spans="1:19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3">
        <f t="shared" si="164"/>
        <v>41992.818055555559</v>
      </c>
      <c r="K2673" s="5">
        <v>1416419916</v>
      </c>
      <c r="L2673" s="13">
        <f t="shared" si="165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8">
        <f t="shared" si="166"/>
        <v>11.343999999999999</v>
      </c>
      <c r="R2673" s="9">
        <f t="shared" si="167"/>
        <v>33.761904761904759</v>
      </c>
      <c r="S2673" t="str">
        <f>IF(P2673=technology, "technology")</f>
        <v>technology</v>
      </c>
    </row>
    <row r="2674" spans="1:19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3">
        <f t="shared" si="164"/>
        <v>42366.25</v>
      </c>
      <c r="K2674" s="5">
        <v>1449436390</v>
      </c>
      <c r="L2674" s="13">
        <f t="shared" si="165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8">
        <f t="shared" si="166"/>
        <v>33.19</v>
      </c>
      <c r="R2674" s="9">
        <f t="shared" si="167"/>
        <v>70.61702127659575</v>
      </c>
      <c r="S2674" t="str">
        <f>IF(P2674=technology, "technology")</f>
        <v>technology</v>
      </c>
    </row>
    <row r="2675" spans="1:19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3">
        <f t="shared" si="164"/>
        <v>41941.947916666664</v>
      </c>
      <c r="K2675" s="5">
        <v>1412081999</v>
      </c>
      <c r="L2675" s="13">
        <f t="shared" si="165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8">
        <f t="shared" si="166"/>
        <v>27.58</v>
      </c>
      <c r="R2675" s="9">
        <f t="shared" si="167"/>
        <v>167.15151515151516</v>
      </c>
      <c r="S2675" t="str">
        <f>IF(P2675=technology, "technology")</f>
        <v>technology</v>
      </c>
    </row>
    <row r="2676" spans="1:19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3">
        <f t="shared" si="164"/>
        <v>42556.207638888889</v>
      </c>
      <c r="K2676" s="5">
        <v>1465398670</v>
      </c>
      <c r="L2676" s="13">
        <f t="shared" si="165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8">
        <f t="shared" si="166"/>
        <v>62.839999999999996</v>
      </c>
      <c r="R2676" s="9">
        <f t="shared" si="167"/>
        <v>128.61988304093566</v>
      </c>
      <c r="S2676" t="str">
        <f>IF(P2676=technology, "technology")</f>
        <v>technology</v>
      </c>
    </row>
    <row r="2677" spans="1:19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3">
        <f t="shared" si="164"/>
        <v>41953.899178240739</v>
      </c>
      <c r="K2677" s="5">
        <v>1413059689</v>
      </c>
      <c r="L2677" s="13">
        <f t="shared" si="165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8">
        <f t="shared" si="166"/>
        <v>7.5880000000000001</v>
      </c>
      <c r="R2677" s="9">
        <f t="shared" si="167"/>
        <v>65.41379310344827</v>
      </c>
      <c r="S2677" t="str">
        <f>IF(P2677=technology, "technology")</f>
        <v>technology</v>
      </c>
    </row>
    <row r="2678" spans="1:19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3">
        <f t="shared" si="164"/>
        <v>42512.624699074076</v>
      </c>
      <c r="K2678" s="5">
        <v>1461337174</v>
      </c>
      <c r="L2678" s="13">
        <f t="shared" si="165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8">
        <f t="shared" si="166"/>
        <v>50.38095238095238</v>
      </c>
      <c r="R2678" s="9">
        <f t="shared" si="167"/>
        <v>117.55555555555556</v>
      </c>
      <c r="S2678" t="str">
        <f>IF(P2678=technology, "technology")</f>
        <v>technology</v>
      </c>
    </row>
    <row r="2679" spans="1:19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3">
        <f t="shared" si="164"/>
        <v>41823.029432870368</v>
      </c>
      <c r="K2679" s="5">
        <v>1401756143</v>
      </c>
      <c r="L2679" s="13">
        <f t="shared" si="165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8">
        <f t="shared" si="166"/>
        <v>17.512820512820511</v>
      </c>
      <c r="R2679" s="9">
        <f t="shared" si="167"/>
        <v>126.48148148148148</v>
      </c>
      <c r="S2679" t="str">
        <f>IF(P2679=technology, "technology")</f>
        <v>technology</v>
      </c>
    </row>
    <row r="2680" spans="1:19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3">
        <f t="shared" si="164"/>
        <v>42271.798206018517</v>
      </c>
      <c r="K2680" s="5">
        <v>1440529765</v>
      </c>
      <c r="L2680" s="13">
        <f t="shared" si="165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8">
        <f t="shared" si="166"/>
        <v>1.375E-2</v>
      </c>
      <c r="R2680" s="9">
        <f t="shared" si="167"/>
        <v>550</v>
      </c>
      <c r="S2680" t="str">
        <f>IF(P2680=technology, "technology")</f>
        <v>technology</v>
      </c>
    </row>
    <row r="2681" spans="1:19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3">
        <f t="shared" si="164"/>
        <v>42063.001087962963</v>
      </c>
      <c r="K2681" s="5">
        <v>1422489694</v>
      </c>
      <c r="L2681" s="13">
        <f t="shared" si="165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8">
        <f t="shared" si="166"/>
        <v>0.33</v>
      </c>
      <c r="R2681" s="9">
        <f t="shared" si="167"/>
        <v>44</v>
      </c>
      <c r="S2681" t="str">
        <f>IF(P2681=technology, "technology")</f>
        <v>technology</v>
      </c>
    </row>
    <row r="2682" spans="1:19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3">
        <f t="shared" si="164"/>
        <v>42466.170034722221</v>
      </c>
      <c r="K2682" s="5">
        <v>1457327091</v>
      </c>
      <c r="L2682" s="13">
        <f t="shared" si="165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8">
        <f t="shared" si="166"/>
        <v>0.86250000000000004</v>
      </c>
      <c r="R2682" s="9">
        <f t="shared" si="167"/>
        <v>69</v>
      </c>
      <c r="S2682" t="str">
        <f>IF(P2682=technology, "technology")</f>
        <v>technology</v>
      </c>
    </row>
    <row r="2683" spans="1:19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3">
        <f t="shared" si="164"/>
        <v>41830.895254629628</v>
      </c>
      <c r="K2683" s="5">
        <v>1402867750</v>
      </c>
      <c r="L2683" s="13">
        <f t="shared" si="165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8">
        <f t="shared" si="166"/>
        <v>0.6875</v>
      </c>
      <c r="R2683" s="9">
        <f t="shared" si="167"/>
        <v>27.5</v>
      </c>
      <c r="S2683" t="str">
        <f>IF(P2683=Food, "Food")</f>
        <v>Food</v>
      </c>
    </row>
    <row r="2684" spans="1:19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3">
        <f t="shared" si="164"/>
        <v>41965.249305555553</v>
      </c>
      <c r="K2684" s="5">
        <v>1413838540</v>
      </c>
      <c r="L2684" s="13">
        <f t="shared" si="165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8">
        <f t="shared" si="166"/>
        <v>28.299999999999997</v>
      </c>
      <c r="R2684" s="9">
        <f t="shared" si="167"/>
        <v>84.9</v>
      </c>
      <c r="S2684" t="str">
        <f>IF(P2684=Food, "Food")</f>
        <v>Food</v>
      </c>
    </row>
    <row r="2685" spans="1:19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3">
        <f t="shared" si="164"/>
        <v>42064.75509259259</v>
      </c>
      <c r="K2685" s="5">
        <v>1422641240</v>
      </c>
      <c r="L2685" s="13">
        <f t="shared" si="165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8">
        <f t="shared" si="166"/>
        <v>0.24</v>
      </c>
      <c r="R2685" s="9">
        <f t="shared" si="167"/>
        <v>12</v>
      </c>
      <c r="S2685" t="str">
        <f>IF(P2685=Food, "Food")</f>
        <v>Food</v>
      </c>
    </row>
    <row r="2686" spans="1:19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3">
        <f t="shared" si="164"/>
        <v>41860.914641203701</v>
      </c>
      <c r="K2686" s="5">
        <v>1404165425</v>
      </c>
      <c r="L2686" s="13">
        <f t="shared" si="165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8">
        <f t="shared" si="166"/>
        <v>1.1428571428571428</v>
      </c>
      <c r="R2686" s="9">
        <f t="shared" si="167"/>
        <v>200</v>
      </c>
      <c r="S2686" t="str">
        <f>IF(P2686=Food, "Food")</f>
        <v>Food</v>
      </c>
    </row>
    <row r="2687" spans="1:19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3">
        <f t="shared" si="164"/>
        <v>42121.654282407413</v>
      </c>
      <c r="K2687" s="5">
        <v>1424968930</v>
      </c>
      <c r="L2687" s="13">
        <f t="shared" si="165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8">
        <f t="shared" si="166"/>
        <v>0.02</v>
      </c>
      <c r="R2687" s="9">
        <f t="shared" si="167"/>
        <v>10</v>
      </c>
      <c r="S2687" t="str">
        <f>IF(P2687=Food, "Food")</f>
        <v>Food</v>
      </c>
    </row>
    <row r="2688" spans="1:19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3">
        <f t="shared" si="164"/>
        <v>41912.974803240737</v>
      </c>
      <c r="K2688" s="5">
        <v>1410391423</v>
      </c>
      <c r="L2688" s="13">
        <f t="shared" si="165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8">
        <f t="shared" si="166"/>
        <v>0</v>
      </c>
      <c r="R2688" s="9" t="e">
        <f t="shared" si="167"/>
        <v>#DIV/0!</v>
      </c>
      <c r="S2688" t="str">
        <f>IF(P2688=Food, "Food")</f>
        <v>Food</v>
      </c>
    </row>
    <row r="2689" spans="1:19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3">
        <f t="shared" si="164"/>
        <v>42184.64025462963</v>
      </c>
      <c r="K2689" s="5">
        <v>1432999318</v>
      </c>
      <c r="L2689" s="13">
        <f t="shared" si="165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8">
        <f t="shared" si="166"/>
        <v>0</v>
      </c>
      <c r="R2689" s="9" t="e">
        <f t="shared" si="167"/>
        <v>#DIV/0!</v>
      </c>
      <c r="S2689" t="str">
        <f>IF(P2689=Food, "Food")</f>
        <v>Food</v>
      </c>
    </row>
    <row r="2690" spans="1:19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3">
        <f t="shared" si="164"/>
        <v>42059.125</v>
      </c>
      <c r="K2690" s="5">
        <v>1422067870</v>
      </c>
      <c r="L2690" s="13">
        <f t="shared" si="165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8">
        <f t="shared" si="166"/>
        <v>0.14799999999999999</v>
      </c>
      <c r="R2690" s="9">
        <f t="shared" si="167"/>
        <v>5.2857142857142856</v>
      </c>
      <c r="S2690" t="str">
        <f>IF(P2690=Food, "Food")</f>
        <v>Food</v>
      </c>
    </row>
    <row r="2691" spans="1:19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3">
        <f t="shared" ref="J2691:J2754" si="168">(((I2691/60)/60)/24)+DATE(1970,1,1)</f>
        <v>42581.961689814809</v>
      </c>
      <c r="K2691" s="5">
        <v>1467327890</v>
      </c>
      <c r="L2691" s="13">
        <f t="shared" ref="L2691:L2754" si="169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8">
        <f t="shared" ref="Q2691:Q2754" si="170">E2691/D2691*100</f>
        <v>2.8571428571428571E-3</v>
      </c>
      <c r="R2691" s="9">
        <f t="shared" ref="R2691:R2754" si="171">E2691/N2691</f>
        <v>1</v>
      </c>
      <c r="S2691" t="str">
        <f>IF(P2691=Food, "Food")</f>
        <v>Food</v>
      </c>
    </row>
    <row r="2692" spans="1:19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3">
        <f t="shared" si="168"/>
        <v>42158.105046296296</v>
      </c>
      <c r="K2692" s="5">
        <v>1429410676</v>
      </c>
      <c r="L2692" s="13">
        <f t="shared" si="169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8">
        <f t="shared" si="170"/>
        <v>10.7325</v>
      </c>
      <c r="R2692" s="9">
        <f t="shared" si="171"/>
        <v>72.762711864406782</v>
      </c>
      <c r="S2692" t="str">
        <f>IF(P2692=Food, "Food")</f>
        <v>Food</v>
      </c>
    </row>
    <row r="2693" spans="1:19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3">
        <f t="shared" si="168"/>
        <v>42134.724039351851</v>
      </c>
      <c r="K2693" s="5">
        <v>1427390557</v>
      </c>
      <c r="L2693" s="13">
        <f t="shared" si="169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8">
        <f t="shared" si="170"/>
        <v>5.3846153846153842E-2</v>
      </c>
      <c r="R2693" s="9">
        <f t="shared" si="171"/>
        <v>17.5</v>
      </c>
      <c r="S2693" t="str">
        <f>IF(P2693=Food, "Food")</f>
        <v>Food</v>
      </c>
    </row>
    <row r="2694" spans="1:19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3">
        <f t="shared" si="168"/>
        <v>42088.292361111111</v>
      </c>
      <c r="K2694" s="5">
        <v>1424678460</v>
      </c>
      <c r="L2694" s="13">
        <f t="shared" si="169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8">
        <f t="shared" si="170"/>
        <v>0.7142857142857143</v>
      </c>
      <c r="R2694" s="9">
        <f t="shared" si="171"/>
        <v>25</v>
      </c>
      <c r="S2694" t="str">
        <f>IF(P2694=Food, "Food")</f>
        <v>Food</v>
      </c>
    </row>
    <row r="2695" spans="1:19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3">
        <f t="shared" si="168"/>
        <v>41864.138495370367</v>
      </c>
      <c r="K2695" s="5">
        <v>1405307966</v>
      </c>
      <c r="L2695" s="13">
        <f t="shared" si="169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8">
        <f t="shared" si="170"/>
        <v>0.8</v>
      </c>
      <c r="R2695" s="9">
        <f t="shared" si="171"/>
        <v>13.333333333333334</v>
      </c>
      <c r="S2695" t="str">
        <f>IF(P2695=Food, "Food")</f>
        <v>Food</v>
      </c>
    </row>
    <row r="2696" spans="1:19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3">
        <f t="shared" si="168"/>
        <v>41908.140497685185</v>
      </c>
      <c r="K2696" s="5">
        <v>1409109739</v>
      </c>
      <c r="L2696" s="13">
        <f t="shared" si="169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8">
        <f t="shared" si="170"/>
        <v>3.3333333333333335E-3</v>
      </c>
      <c r="R2696" s="9">
        <f t="shared" si="171"/>
        <v>1</v>
      </c>
      <c r="S2696" t="str">
        <f>IF(P2696=Food, "Food")</f>
        <v>Food</v>
      </c>
    </row>
    <row r="2697" spans="1:19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3">
        <f t="shared" si="168"/>
        <v>42108.14025462963</v>
      </c>
      <c r="K2697" s="5">
        <v>1423801318</v>
      </c>
      <c r="L2697" s="13">
        <f t="shared" si="169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8">
        <f t="shared" si="170"/>
        <v>0.47333333333333333</v>
      </c>
      <c r="R2697" s="9">
        <f t="shared" si="171"/>
        <v>23.666666666666668</v>
      </c>
      <c r="S2697" t="str">
        <f>IF(P2697=Food, "Food")</f>
        <v>Food</v>
      </c>
    </row>
    <row r="2698" spans="1:19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3">
        <f t="shared" si="168"/>
        <v>41998.844444444447</v>
      </c>
      <c r="K2698" s="5">
        <v>1416600960</v>
      </c>
      <c r="L2698" s="13">
        <f t="shared" si="169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8">
        <f t="shared" si="170"/>
        <v>5.65</v>
      </c>
      <c r="R2698" s="9">
        <f t="shared" si="171"/>
        <v>89.21052631578948</v>
      </c>
      <c r="S2698" t="str">
        <f>IF(P2698=Food, "Food")</f>
        <v>Food</v>
      </c>
    </row>
    <row r="2699" spans="1:19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3">
        <f t="shared" si="168"/>
        <v>42218.916666666672</v>
      </c>
      <c r="K2699" s="5">
        <v>1435876423</v>
      </c>
      <c r="L2699" s="13">
        <f t="shared" si="169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8">
        <f t="shared" si="170"/>
        <v>26.35217391304348</v>
      </c>
      <c r="R2699" s="9">
        <f t="shared" si="171"/>
        <v>116.55769230769231</v>
      </c>
      <c r="S2699" t="str">
        <f>IF(P2699=Food, "Food")</f>
        <v>Food</v>
      </c>
    </row>
    <row r="2700" spans="1:19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3">
        <f t="shared" si="168"/>
        <v>41817.898240740738</v>
      </c>
      <c r="K2700" s="5">
        <v>1401312808</v>
      </c>
      <c r="L2700" s="13">
        <f t="shared" si="169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8">
        <f t="shared" si="170"/>
        <v>0.325125</v>
      </c>
      <c r="R2700" s="9">
        <f t="shared" si="171"/>
        <v>13.005000000000001</v>
      </c>
      <c r="S2700" t="str">
        <f>IF(P2700=Food, "Food")</f>
        <v>Food</v>
      </c>
    </row>
    <row r="2701" spans="1:19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3">
        <f t="shared" si="168"/>
        <v>41859.896562499998</v>
      </c>
      <c r="K2701" s="5">
        <v>1404941463</v>
      </c>
      <c r="L2701" s="13">
        <f t="shared" si="169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8">
        <f t="shared" si="170"/>
        <v>0</v>
      </c>
      <c r="R2701" s="9" t="e">
        <f t="shared" si="171"/>
        <v>#DIV/0!</v>
      </c>
      <c r="S2701" t="str">
        <f>IF(P2701=Food, "Food")</f>
        <v>Food</v>
      </c>
    </row>
    <row r="2702" spans="1:19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3">
        <f t="shared" si="168"/>
        <v>41900.87467592593</v>
      </c>
      <c r="K2702" s="5">
        <v>1408481972</v>
      </c>
      <c r="L2702" s="13">
        <f t="shared" si="169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8">
        <f t="shared" si="170"/>
        <v>0.7000700070007001</v>
      </c>
      <c r="R2702" s="9">
        <f t="shared" si="171"/>
        <v>17.5</v>
      </c>
      <c r="S2702" t="str">
        <f>IF(P2702=Food, "Food")</f>
        <v>Food</v>
      </c>
    </row>
    <row r="2703" spans="1:19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3">
        <f t="shared" si="168"/>
        <v>42832.733032407406</v>
      </c>
      <c r="K2703" s="5">
        <v>1488911734</v>
      </c>
      <c r="L2703" s="13">
        <f t="shared" si="169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8">
        <f t="shared" si="170"/>
        <v>46.176470588235297</v>
      </c>
      <c r="R2703" s="9">
        <f t="shared" si="171"/>
        <v>34.130434782608695</v>
      </c>
      <c r="S2703" t="str">
        <f>IF(P2703=Theater, "theater")</f>
        <v>theater</v>
      </c>
    </row>
    <row r="2704" spans="1:19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3">
        <f t="shared" si="168"/>
        <v>42830.760150462964</v>
      </c>
      <c r="K2704" s="5">
        <v>1488827677</v>
      </c>
      <c r="L2704" s="13">
        <f t="shared" si="169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8">
        <f t="shared" si="170"/>
        <v>34.410000000000004</v>
      </c>
      <c r="R2704" s="9">
        <f t="shared" si="171"/>
        <v>132.34615384615384</v>
      </c>
      <c r="S2704" t="str">
        <f>IF(P2704=Theater, "theater")</f>
        <v>theater</v>
      </c>
    </row>
    <row r="2705" spans="1:19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3">
        <f t="shared" si="168"/>
        <v>42816.648495370369</v>
      </c>
      <c r="K2705" s="5">
        <v>1485016430</v>
      </c>
      <c r="L2705" s="13">
        <f t="shared" si="169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8">
        <f t="shared" si="170"/>
        <v>103.75000000000001</v>
      </c>
      <c r="R2705" s="9">
        <f t="shared" si="171"/>
        <v>922.22222222222217</v>
      </c>
      <c r="S2705" t="str">
        <f>IF(P2705=Theater, "theater")</f>
        <v>theater</v>
      </c>
    </row>
    <row r="2706" spans="1:19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3">
        <f t="shared" si="168"/>
        <v>42830.820763888885</v>
      </c>
      <c r="K2706" s="5">
        <v>1487709714</v>
      </c>
      <c r="L2706" s="13">
        <f t="shared" si="169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8">
        <f t="shared" si="170"/>
        <v>6.0263157894736841</v>
      </c>
      <c r="R2706" s="9">
        <f t="shared" si="171"/>
        <v>163.57142857142858</v>
      </c>
      <c r="S2706" t="str">
        <f>IF(P2706=Theater, "theater")</f>
        <v>theater</v>
      </c>
    </row>
    <row r="2707" spans="1:19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3">
        <f t="shared" si="168"/>
        <v>42818.874513888892</v>
      </c>
      <c r="K2707" s="5">
        <v>1486504758</v>
      </c>
      <c r="L2707" s="13">
        <f t="shared" si="169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8">
        <f t="shared" si="170"/>
        <v>10.539393939393939</v>
      </c>
      <c r="R2707" s="9">
        <f t="shared" si="171"/>
        <v>217.375</v>
      </c>
      <c r="S2707" t="str">
        <f>IF(P2707=Theater, "theater")</f>
        <v>theater</v>
      </c>
    </row>
    <row r="2708" spans="1:19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3">
        <f t="shared" si="168"/>
        <v>41928.290972222225</v>
      </c>
      <c r="K2708" s="5">
        <v>1410937483</v>
      </c>
      <c r="L2708" s="13">
        <f t="shared" si="169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8">
        <f t="shared" si="170"/>
        <v>112.29714285714284</v>
      </c>
      <c r="R2708" s="9">
        <f t="shared" si="171"/>
        <v>149.44486692015209</v>
      </c>
      <c r="S2708" t="str">
        <f>IF(P2708=Theater, "theater")</f>
        <v>theater</v>
      </c>
    </row>
    <row r="2709" spans="1:19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3">
        <f t="shared" si="168"/>
        <v>41421.290972222225</v>
      </c>
      <c r="K2709" s="5">
        <v>1367088443</v>
      </c>
      <c r="L2709" s="13">
        <f t="shared" si="169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8">
        <f t="shared" si="170"/>
        <v>350.84462500000001</v>
      </c>
      <c r="R2709" s="9">
        <f t="shared" si="171"/>
        <v>71.237487309644663</v>
      </c>
      <c r="S2709" t="str">
        <f>IF(P2709=Theater, "theater")</f>
        <v>theater</v>
      </c>
    </row>
    <row r="2710" spans="1:19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3">
        <f t="shared" si="168"/>
        <v>42572.698217592595</v>
      </c>
      <c r="K2710" s="5">
        <v>1463935526</v>
      </c>
      <c r="L2710" s="13">
        <f t="shared" si="169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8">
        <f t="shared" si="170"/>
        <v>233.21535</v>
      </c>
      <c r="R2710" s="9">
        <f t="shared" si="171"/>
        <v>44.464318398474738</v>
      </c>
      <c r="S2710" t="str">
        <f>IF(P2710=Theater, "theater")</f>
        <v>theater</v>
      </c>
    </row>
    <row r="2711" spans="1:19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3">
        <f t="shared" si="168"/>
        <v>42647.165972222225</v>
      </c>
      <c r="K2711" s="5">
        <v>1472528141</v>
      </c>
      <c r="L2711" s="13">
        <f t="shared" si="169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8">
        <f t="shared" si="170"/>
        <v>101.60599999999999</v>
      </c>
      <c r="R2711" s="9">
        <f t="shared" si="171"/>
        <v>164.94480519480518</v>
      </c>
      <c r="S2711" t="str">
        <f>IF(P2711=Theater, "theater")</f>
        <v>theater</v>
      </c>
    </row>
    <row r="2712" spans="1:19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3">
        <f t="shared" si="168"/>
        <v>41860.083333333336</v>
      </c>
      <c r="K2712" s="5">
        <v>1404797428</v>
      </c>
      <c r="L2712" s="13">
        <f t="shared" si="169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8">
        <f t="shared" si="170"/>
        <v>153.90035000000003</v>
      </c>
      <c r="R2712" s="9">
        <f t="shared" si="171"/>
        <v>84.871516544117654</v>
      </c>
      <c r="S2712" t="str">
        <f>IF(P2712=Theater, "theater")</f>
        <v>theater</v>
      </c>
    </row>
    <row r="2713" spans="1:19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3">
        <f t="shared" si="168"/>
        <v>41810.917361111111</v>
      </c>
      <c r="K2713" s="5">
        <v>1400694790</v>
      </c>
      <c r="L2713" s="13">
        <f t="shared" si="169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8">
        <f t="shared" si="170"/>
        <v>100.7161125319693</v>
      </c>
      <c r="R2713" s="9">
        <f t="shared" si="171"/>
        <v>53.945205479452056</v>
      </c>
      <c r="S2713" t="str">
        <f>IF(P2713=Theater, "theater")</f>
        <v>theater</v>
      </c>
    </row>
    <row r="2714" spans="1:19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3">
        <f t="shared" si="168"/>
        <v>41468.75</v>
      </c>
      <c r="K2714" s="5">
        <v>1370568560</v>
      </c>
      <c r="L2714" s="13">
        <f t="shared" si="169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8">
        <f t="shared" si="170"/>
        <v>131.38181818181818</v>
      </c>
      <c r="R2714" s="9">
        <f t="shared" si="171"/>
        <v>50.531468531468533</v>
      </c>
      <c r="S2714" t="str">
        <f>IF(P2714=Theater, "theater")</f>
        <v>theater</v>
      </c>
    </row>
    <row r="2715" spans="1:19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3">
        <f t="shared" si="168"/>
        <v>42362.653749999998</v>
      </c>
      <c r="K2715" s="5">
        <v>1447515684</v>
      </c>
      <c r="L2715" s="13">
        <f t="shared" si="169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8">
        <f t="shared" si="170"/>
        <v>102.24133333333334</v>
      </c>
      <c r="R2715" s="9">
        <f t="shared" si="171"/>
        <v>108.00140845070422</v>
      </c>
      <c r="S2715" t="str">
        <f>IF(P2715=Theater, "theater")</f>
        <v>theater</v>
      </c>
    </row>
    <row r="2716" spans="1:19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3">
        <f t="shared" si="168"/>
        <v>42657.958333333328</v>
      </c>
      <c r="K2716" s="5">
        <v>1474040596</v>
      </c>
      <c r="L2716" s="13">
        <f t="shared" si="169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8">
        <f t="shared" si="170"/>
        <v>116.35599999999999</v>
      </c>
      <c r="R2716" s="9">
        <f t="shared" si="171"/>
        <v>95.373770491803285</v>
      </c>
      <c r="S2716" t="str">
        <f>IF(P2716=Theater, "theater")</f>
        <v>theater</v>
      </c>
    </row>
    <row r="2717" spans="1:19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3">
        <f t="shared" si="168"/>
        <v>42421.398472222223</v>
      </c>
      <c r="K2717" s="5">
        <v>1453109628</v>
      </c>
      <c r="L2717" s="13">
        <f t="shared" si="169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8">
        <f t="shared" si="170"/>
        <v>264.62241666666665</v>
      </c>
      <c r="R2717" s="9">
        <f t="shared" si="171"/>
        <v>57.631016333938291</v>
      </c>
      <c r="S2717" t="str">
        <f>IF(P2717=Theater, "theater")</f>
        <v>theater</v>
      </c>
    </row>
    <row r="2718" spans="1:19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3">
        <f t="shared" si="168"/>
        <v>42285.333252314813</v>
      </c>
      <c r="K2718" s="5">
        <v>1441699193</v>
      </c>
      <c r="L2718" s="13">
        <f t="shared" si="169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8">
        <f t="shared" si="170"/>
        <v>119.98010000000001</v>
      </c>
      <c r="R2718" s="9">
        <f t="shared" si="171"/>
        <v>64.160481283422456</v>
      </c>
      <c r="S2718" t="str">
        <f>IF(P2718=Theater, "theater")</f>
        <v>theater</v>
      </c>
    </row>
    <row r="2719" spans="1:19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3">
        <f t="shared" si="168"/>
        <v>41979.956585648149</v>
      </c>
      <c r="K2719" s="5">
        <v>1414015049</v>
      </c>
      <c r="L2719" s="13">
        <f t="shared" si="169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8">
        <f t="shared" si="170"/>
        <v>120.10400000000001</v>
      </c>
      <c r="R2719" s="9">
        <f t="shared" si="171"/>
        <v>92.387692307692305</v>
      </c>
      <c r="S2719" t="str">
        <f>IF(P2719=Theater, "theater")</f>
        <v>theater</v>
      </c>
    </row>
    <row r="2720" spans="1:19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3">
        <f t="shared" si="168"/>
        <v>42493.958333333328</v>
      </c>
      <c r="K2720" s="5">
        <v>1459865945</v>
      </c>
      <c r="L2720" s="13">
        <f t="shared" si="169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8">
        <f t="shared" si="170"/>
        <v>103.58333333333334</v>
      </c>
      <c r="R2720" s="9">
        <f t="shared" si="171"/>
        <v>125.97972972972973</v>
      </c>
      <c r="S2720" t="str">
        <f>IF(P2720=Theater, "theater")</f>
        <v>theater</v>
      </c>
    </row>
    <row r="2721" spans="1:19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3">
        <f t="shared" si="168"/>
        <v>42477.989513888882</v>
      </c>
      <c r="K2721" s="5">
        <v>1455756294</v>
      </c>
      <c r="L2721" s="13">
        <f t="shared" si="169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8">
        <f t="shared" si="170"/>
        <v>108.83333333333334</v>
      </c>
      <c r="R2721" s="9">
        <f t="shared" si="171"/>
        <v>94.637681159420296</v>
      </c>
      <c r="S2721" t="str">
        <f>IF(P2721=Theater, "theater")</f>
        <v>theater</v>
      </c>
    </row>
    <row r="2722" spans="1:19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3">
        <f t="shared" si="168"/>
        <v>42685.507557870369</v>
      </c>
      <c r="K2722" s="5">
        <v>1476270653</v>
      </c>
      <c r="L2722" s="13">
        <f t="shared" si="169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8">
        <f t="shared" si="170"/>
        <v>118.12400000000001</v>
      </c>
      <c r="R2722" s="9">
        <f t="shared" si="171"/>
        <v>170.69942196531792</v>
      </c>
      <c r="S2722" t="str">
        <f>IF(P2722=Theater, "theater")</f>
        <v>theater</v>
      </c>
    </row>
    <row r="2723" spans="1:19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3">
        <f t="shared" si="168"/>
        <v>41523.791666666664</v>
      </c>
      <c r="K2723" s="5">
        <v>1375880598</v>
      </c>
      <c r="L2723" s="13">
        <f t="shared" si="169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8">
        <f t="shared" si="170"/>
        <v>1462</v>
      </c>
      <c r="R2723" s="9">
        <f t="shared" si="171"/>
        <v>40.762081784386616</v>
      </c>
      <c r="S2723" t="str">
        <f>IF(P2723=technology, "technology")</f>
        <v>technology</v>
      </c>
    </row>
    <row r="2724" spans="1:19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3">
        <f t="shared" si="168"/>
        <v>42764.857094907406</v>
      </c>
      <c r="K2724" s="5">
        <v>1480538053</v>
      </c>
      <c r="L2724" s="13">
        <f t="shared" si="169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8">
        <f t="shared" si="170"/>
        <v>252.54</v>
      </c>
      <c r="R2724" s="9">
        <f t="shared" si="171"/>
        <v>68.254054054054052</v>
      </c>
      <c r="S2724" t="str">
        <f>IF(P2724=technology, "technology")</f>
        <v>technology</v>
      </c>
    </row>
    <row r="2725" spans="1:19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3">
        <f t="shared" si="168"/>
        <v>42004.880648148144</v>
      </c>
      <c r="K2725" s="5">
        <v>1414872488</v>
      </c>
      <c r="L2725" s="13">
        <f t="shared" si="169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8">
        <f t="shared" si="170"/>
        <v>140.05000000000001</v>
      </c>
      <c r="R2725" s="9">
        <f t="shared" si="171"/>
        <v>95.48863636363636</v>
      </c>
      <c r="S2725" t="str">
        <f>IF(P2725=technology, "technology")</f>
        <v>technology</v>
      </c>
    </row>
    <row r="2726" spans="1:19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3">
        <f t="shared" si="168"/>
        <v>42231.32707175926</v>
      </c>
      <c r="K2726" s="5">
        <v>1436860259</v>
      </c>
      <c r="L2726" s="13">
        <f t="shared" si="169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8">
        <f t="shared" si="170"/>
        <v>296.87520259319291</v>
      </c>
      <c r="R2726" s="9">
        <f t="shared" si="171"/>
        <v>7.1902649656526005</v>
      </c>
      <c r="S2726" t="str">
        <f>IF(P2726=technology, "technology")</f>
        <v>technology</v>
      </c>
    </row>
    <row r="2727" spans="1:19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3">
        <f t="shared" si="168"/>
        <v>42795.744618055556</v>
      </c>
      <c r="K2727" s="5">
        <v>1484070735</v>
      </c>
      <c r="L2727" s="13">
        <f t="shared" si="169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8">
        <f t="shared" si="170"/>
        <v>144.54249999999999</v>
      </c>
      <c r="R2727" s="9">
        <f t="shared" si="171"/>
        <v>511.65486725663715</v>
      </c>
      <c r="S2727" t="str">
        <f>IF(P2727=technology, "technology")</f>
        <v>technology</v>
      </c>
    </row>
    <row r="2728" spans="1:19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3">
        <f t="shared" si="168"/>
        <v>42482.579988425925</v>
      </c>
      <c r="K2728" s="5">
        <v>1458741311</v>
      </c>
      <c r="L2728" s="13">
        <f t="shared" si="169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8">
        <f t="shared" si="170"/>
        <v>105.745</v>
      </c>
      <c r="R2728" s="9">
        <f t="shared" si="171"/>
        <v>261.74504950495049</v>
      </c>
      <c r="S2728" t="str">
        <f>IF(P2728=technology, "technology")</f>
        <v>technology</v>
      </c>
    </row>
    <row r="2729" spans="1:19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3">
        <f t="shared" si="168"/>
        <v>42223.676655092597</v>
      </c>
      <c r="K2729" s="5">
        <v>1436804063</v>
      </c>
      <c r="L2729" s="13">
        <f t="shared" si="169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8">
        <f t="shared" si="170"/>
        <v>493.21000000000004</v>
      </c>
      <c r="R2729" s="9">
        <f t="shared" si="171"/>
        <v>69.760961810466767</v>
      </c>
      <c r="S2729" t="str">
        <f>IF(P2729=technology, "technology")</f>
        <v>technology</v>
      </c>
    </row>
    <row r="2730" spans="1:19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3">
        <f t="shared" si="168"/>
        <v>42368.59993055556</v>
      </c>
      <c r="K2730" s="5">
        <v>1448461434</v>
      </c>
      <c r="L2730" s="13">
        <f t="shared" si="169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8">
        <f t="shared" si="170"/>
        <v>201.82666666666668</v>
      </c>
      <c r="R2730" s="9">
        <f t="shared" si="171"/>
        <v>77.229591836734699</v>
      </c>
      <c r="S2730" t="str">
        <f>IF(P2730=technology, "technology")</f>
        <v>technology</v>
      </c>
    </row>
    <row r="2731" spans="1:19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3">
        <f t="shared" si="168"/>
        <v>42125.240706018521</v>
      </c>
      <c r="K2731" s="5">
        <v>1427867197</v>
      </c>
      <c r="L2731" s="13">
        <f t="shared" si="169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8">
        <f t="shared" si="170"/>
        <v>104.44</v>
      </c>
      <c r="R2731" s="9">
        <f t="shared" si="171"/>
        <v>340.56521739130437</v>
      </c>
      <c r="S2731" t="str">
        <f>IF(P2731=technology, "technology")</f>
        <v>technology</v>
      </c>
    </row>
    <row r="2732" spans="1:19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3">
        <f t="shared" si="168"/>
        <v>41386.541377314818</v>
      </c>
      <c r="K2732" s="5">
        <v>1363611575</v>
      </c>
      <c r="L2732" s="13">
        <f t="shared" si="169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8">
        <f t="shared" si="170"/>
        <v>170.29262962962963</v>
      </c>
      <c r="R2732" s="9">
        <f t="shared" si="171"/>
        <v>67.417903225806455</v>
      </c>
      <c r="S2732" t="str">
        <f>IF(P2732=technology, "technology")</f>
        <v>technology</v>
      </c>
    </row>
    <row r="2733" spans="1:19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3">
        <f t="shared" si="168"/>
        <v>41930.166666666664</v>
      </c>
      <c r="K2733" s="5">
        <v>1408624622</v>
      </c>
      <c r="L2733" s="13">
        <f t="shared" si="169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8">
        <f t="shared" si="170"/>
        <v>104.30333333333333</v>
      </c>
      <c r="R2733" s="9">
        <f t="shared" si="171"/>
        <v>845.70270270270271</v>
      </c>
      <c r="S2733" t="str">
        <f>IF(P2733=technology, "technology")</f>
        <v>technology</v>
      </c>
    </row>
    <row r="2734" spans="1:19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3">
        <f t="shared" si="168"/>
        <v>41422</v>
      </c>
      <c r="K2734" s="5">
        <v>1366917828</v>
      </c>
      <c r="L2734" s="13">
        <f t="shared" si="169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8">
        <f t="shared" si="170"/>
        <v>118.25000000000001</v>
      </c>
      <c r="R2734" s="9">
        <f t="shared" si="171"/>
        <v>97.191780821917803</v>
      </c>
      <c r="S2734" t="str">
        <f>IF(P2734=technology, "technology")</f>
        <v>technology</v>
      </c>
    </row>
    <row r="2735" spans="1:19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3">
        <f t="shared" si="168"/>
        <v>42104.231180555551</v>
      </c>
      <c r="K2735" s="5">
        <v>1423463574</v>
      </c>
      <c r="L2735" s="13">
        <f t="shared" si="169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8">
        <f t="shared" si="170"/>
        <v>107.538</v>
      </c>
      <c r="R2735" s="9">
        <f t="shared" si="171"/>
        <v>451.84033613445376</v>
      </c>
      <c r="S2735" t="str">
        <f>IF(P2735=technology, "technology")</f>
        <v>technology</v>
      </c>
    </row>
    <row r="2736" spans="1:19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3">
        <f t="shared" si="168"/>
        <v>42656.915972222225</v>
      </c>
      <c r="K2736" s="5">
        <v>1473782592</v>
      </c>
      <c r="L2736" s="13">
        <f t="shared" si="169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8">
        <f t="shared" si="170"/>
        <v>2260300</v>
      </c>
      <c r="R2736" s="9">
        <f t="shared" si="171"/>
        <v>138.66871165644173</v>
      </c>
      <c r="S2736" t="str">
        <f>IF(P2736=technology, "technology")</f>
        <v>technology</v>
      </c>
    </row>
    <row r="2737" spans="1:19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3">
        <f t="shared" si="168"/>
        <v>41346.833333333336</v>
      </c>
      <c r="K2737" s="5">
        <v>1360551250</v>
      </c>
      <c r="L2737" s="13">
        <f t="shared" si="169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8">
        <f t="shared" si="170"/>
        <v>978.13466666666682</v>
      </c>
      <c r="R2737" s="9">
        <f t="shared" si="171"/>
        <v>21.640147492625371</v>
      </c>
      <c r="S2737" t="str">
        <f>IF(P2737=technology, "technology")</f>
        <v>technology</v>
      </c>
    </row>
    <row r="2738" spans="1:19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3">
        <f t="shared" si="168"/>
        <v>41752.666354166664</v>
      </c>
      <c r="K2738" s="5">
        <v>1395676773</v>
      </c>
      <c r="L2738" s="13">
        <f t="shared" si="169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8">
        <f t="shared" si="170"/>
        <v>122.9</v>
      </c>
      <c r="R2738" s="9">
        <f t="shared" si="171"/>
        <v>169.51724137931035</v>
      </c>
      <c r="S2738" t="str">
        <f>IF(P2738=technology, "technology")</f>
        <v>technology</v>
      </c>
    </row>
    <row r="2739" spans="1:19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3">
        <f t="shared" si="168"/>
        <v>41654.791666666664</v>
      </c>
      <c r="K2739" s="5">
        <v>1386108087</v>
      </c>
      <c r="L2739" s="13">
        <f t="shared" si="169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8">
        <f t="shared" si="170"/>
        <v>246.0608</v>
      </c>
      <c r="R2739" s="9">
        <f t="shared" si="171"/>
        <v>161.88210526315791</v>
      </c>
      <c r="S2739" t="str">
        <f>IF(P2739=technology, "technology")</f>
        <v>technology</v>
      </c>
    </row>
    <row r="2740" spans="1:19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3">
        <f t="shared" si="168"/>
        <v>42680.143564814818</v>
      </c>
      <c r="K2740" s="5">
        <v>1473218804</v>
      </c>
      <c r="L2740" s="13">
        <f t="shared" si="169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8">
        <f t="shared" si="170"/>
        <v>147.94</v>
      </c>
      <c r="R2740" s="9">
        <f t="shared" si="171"/>
        <v>493.13333333333333</v>
      </c>
      <c r="S2740" t="str">
        <f>IF(P2740=technology, "technology")</f>
        <v>technology</v>
      </c>
    </row>
    <row r="2741" spans="1:19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3">
        <f t="shared" si="168"/>
        <v>41764.887928240743</v>
      </c>
      <c r="K2741" s="5">
        <v>1395436717</v>
      </c>
      <c r="L2741" s="13">
        <f t="shared" si="169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8">
        <f t="shared" si="170"/>
        <v>384.09090909090907</v>
      </c>
      <c r="R2741" s="9">
        <f t="shared" si="171"/>
        <v>22.120418848167539</v>
      </c>
      <c r="S2741" t="str">
        <f>IF(P2741=technology, "technology")</f>
        <v>technology</v>
      </c>
    </row>
    <row r="2742" spans="1:19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3">
        <f t="shared" si="168"/>
        <v>42074.99018518519</v>
      </c>
      <c r="K2742" s="5">
        <v>1423529152</v>
      </c>
      <c r="L2742" s="13">
        <f t="shared" si="169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8">
        <f t="shared" si="170"/>
        <v>103.33333333333334</v>
      </c>
      <c r="R2742" s="9">
        <f t="shared" si="171"/>
        <v>18.235294117647058</v>
      </c>
      <c r="S2742" t="str">
        <f>IF(P2742=technology, "technology")</f>
        <v>technology</v>
      </c>
    </row>
    <row r="2743" spans="1:19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3">
        <f t="shared" si="168"/>
        <v>41932.088194444441</v>
      </c>
      <c r="K2743" s="5">
        <v>1412005602</v>
      </c>
      <c r="L2743" s="13">
        <f t="shared" si="169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8">
        <f t="shared" si="170"/>
        <v>0.43750000000000006</v>
      </c>
      <c r="R2743" s="9">
        <f t="shared" si="171"/>
        <v>8.75</v>
      </c>
      <c r="S2743" t="str">
        <f>IF(P2743=publishing, "publishing")</f>
        <v>publishing</v>
      </c>
    </row>
    <row r="2744" spans="1:19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3">
        <f t="shared" si="168"/>
        <v>41044.719756944447</v>
      </c>
      <c r="K2744" s="5">
        <v>1335892587</v>
      </c>
      <c r="L2744" s="13">
        <f t="shared" si="169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8">
        <f t="shared" si="170"/>
        <v>29.24</v>
      </c>
      <c r="R2744" s="9">
        <f t="shared" si="171"/>
        <v>40.611111111111114</v>
      </c>
      <c r="S2744" t="str">
        <f>IF(P2744=publishing, "publishing")</f>
        <v>publishing</v>
      </c>
    </row>
    <row r="2745" spans="1:19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3">
        <f t="shared" si="168"/>
        <v>42662.328784722224</v>
      </c>
      <c r="K2745" s="5">
        <v>1474271607</v>
      </c>
      <c r="L2745" s="13">
        <f t="shared" si="169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8">
        <f t="shared" si="170"/>
        <v>0</v>
      </c>
      <c r="R2745" s="9" t="e">
        <f t="shared" si="171"/>
        <v>#DIV/0!</v>
      </c>
      <c r="S2745" t="str">
        <f>IF(P2745=publishing, "publishing")</f>
        <v>publishing</v>
      </c>
    </row>
    <row r="2746" spans="1:19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3">
        <f t="shared" si="168"/>
        <v>40968.062476851854</v>
      </c>
      <c r="K2746" s="5">
        <v>1327886998</v>
      </c>
      <c r="L2746" s="13">
        <f t="shared" si="169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8">
        <f t="shared" si="170"/>
        <v>5.21875</v>
      </c>
      <c r="R2746" s="9">
        <f t="shared" si="171"/>
        <v>37.954545454545453</v>
      </c>
      <c r="S2746" t="str">
        <f>IF(P2746=publishing, "publishing")</f>
        <v>publishing</v>
      </c>
    </row>
    <row r="2747" spans="1:19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3">
        <f t="shared" si="168"/>
        <v>41104.988055555557</v>
      </c>
      <c r="K2747" s="5">
        <v>1337125368</v>
      </c>
      <c r="L2747" s="13">
        <f t="shared" si="169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8">
        <f t="shared" si="170"/>
        <v>21.887499999999999</v>
      </c>
      <c r="R2747" s="9">
        <f t="shared" si="171"/>
        <v>35.734693877551024</v>
      </c>
      <c r="S2747" t="str">
        <f>IF(P2747=publishing, "publishing")</f>
        <v>publishing</v>
      </c>
    </row>
    <row r="2748" spans="1:19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3">
        <f t="shared" si="168"/>
        <v>41880.781377314815</v>
      </c>
      <c r="K2748" s="5">
        <v>1406745911</v>
      </c>
      <c r="L2748" s="13">
        <f t="shared" si="169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8">
        <f t="shared" si="170"/>
        <v>26.700000000000003</v>
      </c>
      <c r="R2748" s="9">
        <f t="shared" si="171"/>
        <v>42.157894736842103</v>
      </c>
      <c r="S2748" t="str">
        <f>IF(P2748=publishing, "publishing")</f>
        <v>publishing</v>
      </c>
    </row>
    <row r="2749" spans="1:19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3">
        <f t="shared" si="168"/>
        <v>41076.131944444445</v>
      </c>
      <c r="K2749" s="5">
        <v>1337095997</v>
      </c>
      <c r="L2749" s="13">
        <f t="shared" si="169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8">
        <f t="shared" si="170"/>
        <v>28.000000000000004</v>
      </c>
      <c r="R2749" s="9">
        <f t="shared" si="171"/>
        <v>35</v>
      </c>
      <c r="S2749" t="str">
        <f>IF(P2749=publishing, "publishing")</f>
        <v>publishing</v>
      </c>
    </row>
    <row r="2750" spans="1:19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3">
        <f t="shared" si="168"/>
        <v>42615.7106712963</v>
      </c>
      <c r="K2750" s="5">
        <v>1470243802</v>
      </c>
      <c r="L2750" s="13">
        <f t="shared" si="169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8">
        <f t="shared" si="170"/>
        <v>1.06</v>
      </c>
      <c r="R2750" s="9">
        <f t="shared" si="171"/>
        <v>13.25</v>
      </c>
      <c r="S2750" t="str">
        <f>IF(P2750=publishing, "publishing")</f>
        <v>publishing</v>
      </c>
    </row>
    <row r="2751" spans="1:19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3">
        <f t="shared" si="168"/>
        <v>42098.757372685184</v>
      </c>
      <c r="K2751" s="5">
        <v>1425582637</v>
      </c>
      <c r="L2751" s="13">
        <f t="shared" si="169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8">
        <f t="shared" si="170"/>
        <v>1.0999999999999999</v>
      </c>
      <c r="R2751" s="9">
        <f t="shared" si="171"/>
        <v>55</v>
      </c>
      <c r="S2751" t="str">
        <f>IF(P2751=publishing, "publishing")</f>
        <v>publishing</v>
      </c>
    </row>
    <row r="2752" spans="1:19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3">
        <f t="shared" si="168"/>
        <v>41090.833333333336</v>
      </c>
      <c r="K2752" s="5">
        <v>1340055345</v>
      </c>
      <c r="L2752" s="13">
        <f t="shared" si="169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8">
        <f t="shared" si="170"/>
        <v>0</v>
      </c>
      <c r="R2752" s="9" t="e">
        <f t="shared" si="171"/>
        <v>#DIV/0!</v>
      </c>
      <c r="S2752" t="str">
        <f>IF(P2752=publishing, "publishing")</f>
        <v>publishing</v>
      </c>
    </row>
    <row r="2753" spans="1:19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3">
        <f t="shared" si="168"/>
        <v>41807.887060185189</v>
      </c>
      <c r="K2753" s="5">
        <v>1397855842</v>
      </c>
      <c r="L2753" s="13">
        <f t="shared" si="169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8">
        <f t="shared" si="170"/>
        <v>0</v>
      </c>
      <c r="R2753" s="9" t="e">
        <f t="shared" si="171"/>
        <v>#DIV/0!</v>
      </c>
      <c r="S2753" t="str">
        <f>IF(P2753=publishing, "publishing")</f>
        <v>publishing</v>
      </c>
    </row>
    <row r="2754" spans="1:19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3">
        <f t="shared" si="168"/>
        <v>40895.765092592592</v>
      </c>
      <c r="K2754" s="5">
        <v>1320776504</v>
      </c>
      <c r="L2754" s="13">
        <f t="shared" si="169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8">
        <f t="shared" si="170"/>
        <v>11.458333333333332</v>
      </c>
      <c r="R2754" s="9">
        <f t="shared" si="171"/>
        <v>39.285714285714285</v>
      </c>
      <c r="S2754" t="str">
        <f>IF(P2754=publishing, "publishing")</f>
        <v>publishing</v>
      </c>
    </row>
    <row r="2755" spans="1:19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3">
        <f t="shared" ref="J2755:J2818" si="172">(((I2755/60)/60)/24)+DATE(1970,1,1)</f>
        <v>41147.900729166664</v>
      </c>
      <c r="K2755" s="5">
        <v>1343425023</v>
      </c>
      <c r="L2755" s="13">
        <f t="shared" ref="L2755:L2818" si="173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8">
        <f t="shared" ref="Q2755:Q2818" si="174">E2755/D2755*100</f>
        <v>19</v>
      </c>
      <c r="R2755" s="9">
        <f t="shared" ref="R2755:R2818" si="175">E2755/N2755</f>
        <v>47.5</v>
      </c>
      <c r="S2755" t="str">
        <f>IF(P2755=publishing, "publishing")</f>
        <v>publishing</v>
      </c>
    </row>
    <row r="2756" spans="1:19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3">
        <f t="shared" si="172"/>
        <v>41893.636006944449</v>
      </c>
      <c r="K2756" s="5">
        <v>1407856551</v>
      </c>
      <c r="L2756" s="13">
        <f t="shared" si="173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8">
        <f t="shared" si="174"/>
        <v>0</v>
      </c>
      <c r="R2756" s="9" t="e">
        <f t="shared" si="175"/>
        <v>#DIV/0!</v>
      </c>
      <c r="S2756" t="str">
        <f>IF(P2756=publishing, "publishing")</f>
        <v>publishing</v>
      </c>
    </row>
    <row r="2757" spans="1:19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3">
        <f t="shared" si="172"/>
        <v>42102.790821759263</v>
      </c>
      <c r="K2757" s="5">
        <v>1425927527</v>
      </c>
      <c r="L2757" s="13">
        <f t="shared" si="173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8">
        <f t="shared" si="174"/>
        <v>52</v>
      </c>
      <c r="R2757" s="9">
        <f t="shared" si="175"/>
        <v>17.333333333333332</v>
      </c>
      <c r="S2757" t="str">
        <f>IF(P2757=publishing, "publishing")</f>
        <v>publishing</v>
      </c>
    </row>
    <row r="2758" spans="1:19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3">
        <f t="shared" si="172"/>
        <v>41650.90047453704</v>
      </c>
      <c r="K2758" s="5">
        <v>1386884201</v>
      </c>
      <c r="L2758" s="13">
        <f t="shared" si="173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8">
        <f t="shared" si="174"/>
        <v>10.48</v>
      </c>
      <c r="R2758" s="9">
        <f t="shared" si="175"/>
        <v>31.757575757575758</v>
      </c>
      <c r="S2758" t="str">
        <f>IF(P2758=publishing, "publishing")</f>
        <v>publishing</v>
      </c>
    </row>
    <row r="2759" spans="1:19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3">
        <f t="shared" si="172"/>
        <v>42588.65662037037</v>
      </c>
      <c r="K2759" s="5">
        <v>1469202332</v>
      </c>
      <c r="L2759" s="13">
        <f t="shared" si="173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8">
        <f t="shared" si="174"/>
        <v>0.66666666666666674</v>
      </c>
      <c r="R2759" s="9">
        <f t="shared" si="175"/>
        <v>5</v>
      </c>
      <c r="S2759" t="str">
        <f>IF(P2759=publishing, "publishing")</f>
        <v>publishing</v>
      </c>
    </row>
    <row r="2760" spans="1:19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3">
        <f t="shared" si="172"/>
        <v>42653.441932870366</v>
      </c>
      <c r="K2760" s="5">
        <v>1474886183</v>
      </c>
      <c r="L2760" s="13">
        <f t="shared" si="173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8">
        <f t="shared" si="174"/>
        <v>11.700000000000001</v>
      </c>
      <c r="R2760" s="9">
        <f t="shared" si="175"/>
        <v>39</v>
      </c>
      <c r="S2760" t="str">
        <f>IF(P2760=publishing, "publishing")</f>
        <v>publishing</v>
      </c>
    </row>
    <row r="2761" spans="1:19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3">
        <f t="shared" si="172"/>
        <v>42567.36650462963</v>
      </c>
      <c r="K2761" s="5">
        <v>1464943666</v>
      </c>
      <c r="L2761" s="13">
        <f t="shared" si="173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8">
        <f t="shared" si="174"/>
        <v>10.5</v>
      </c>
      <c r="R2761" s="9">
        <f t="shared" si="175"/>
        <v>52.5</v>
      </c>
      <c r="S2761" t="str">
        <f>IF(P2761=publishing, "publishing")</f>
        <v>publishing</v>
      </c>
    </row>
    <row r="2762" spans="1:19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3">
        <f t="shared" si="172"/>
        <v>41445.461319444446</v>
      </c>
      <c r="K2762" s="5">
        <v>1369134258</v>
      </c>
      <c r="L2762" s="13">
        <f t="shared" si="173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8">
        <f t="shared" si="174"/>
        <v>0</v>
      </c>
      <c r="R2762" s="9" t="e">
        <f t="shared" si="175"/>
        <v>#DIV/0!</v>
      </c>
      <c r="S2762" t="str">
        <f>IF(P2762=publishing, "publishing")</f>
        <v>publishing</v>
      </c>
    </row>
    <row r="2763" spans="1:19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3">
        <f t="shared" si="172"/>
        <v>41277.063576388886</v>
      </c>
      <c r="K2763" s="5">
        <v>1354584693</v>
      </c>
      <c r="L2763" s="13">
        <f t="shared" si="173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8">
        <f t="shared" si="174"/>
        <v>0.72</v>
      </c>
      <c r="R2763" s="9">
        <f t="shared" si="175"/>
        <v>9</v>
      </c>
      <c r="S2763" t="str">
        <f>IF(P2763=publishing, "publishing")</f>
        <v>publishing</v>
      </c>
    </row>
    <row r="2764" spans="1:19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3">
        <f t="shared" si="172"/>
        <v>40986.995312500003</v>
      </c>
      <c r="K2764" s="5">
        <v>1326934395</v>
      </c>
      <c r="L2764" s="13">
        <f t="shared" si="173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8">
        <f t="shared" si="174"/>
        <v>0.76923076923076927</v>
      </c>
      <c r="R2764" s="9">
        <f t="shared" si="175"/>
        <v>25</v>
      </c>
      <c r="S2764" t="str">
        <f>IF(P2764=publishing, "publishing")</f>
        <v>publishing</v>
      </c>
    </row>
    <row r="2765" spans="1:19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3">
        <f t="shared" si="172"/>
        <v>41418.579675925925</v>
      </c>
      <c r="K2765" s="5">
        <v>1365515684</v>
      </c>
      <c r="L2765" s="13">
        <f t="shared" si="173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8">
        <f t="shared" si="174"/>
        <v>0.22842639593908631</v>
      </c>
      <c r="R2765" s="9">
        <f t="shared" si="175"/>
        <v>30</v>
      </c>
      <c r="S2765" t="str">
        <f>IF(P2765=publishing, "publishing")</f>
        <v>publishing</v>
      </c>
    </row>
    <row r="2766" spans="1:19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3">
        <f t="shared" si="172"/>
        <v>41059.791666666664</v>
      </c>
      <c r="K2766" s="5">
        <v>1335855631</v>
      </c>
      <c r="L2766" s="13">
        <f t="shared" si="173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8">
        <f t="shared" si="174"/>
        <v>1.125</v>
      </c>
      <c r="R2766" s="9">
        <f t="shared" si="175"/>
        <v>11.25</v>
      </c>
      <c r="S2766" t="str">
        <f>IF(P2766=publishing, "publishing")</f>
        <v>publishing</v>
      </c>
    </row>
    <row r="2767" spans="1:19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3">
        <f t="shared" si="172"/>
        <v>41210.579027777778</v>
      </c>
      <c r="K2767" s="5">
        <v>1350050028</v>
      </c>
      <c r="L2767" s="13">
        <f t="shared" si="173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8">
        <f t="shared" si="174"/>
        <v>0</v>
      </c>
      <c r="R2767" s="9" t="e">
        <f t="shared" si="175"/>
        <v>#DIV/0!</v>
      </c>
      <c r="S2767" t="str">
        <f>IF(P2767=publishing, "publishing")</f>
        <v>publishing</v>
      </c>
    </row>
    <row r="2768" spans="1:19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3">
        <f t="shared" si="172"/>
        <v>40766.668032407404</v>
      </c>
      <c r="K2768" s="5">
        <v>1310486518</v>
      </c>
      <c r="L2768" s="13">
        <f t="shared" si="173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8">
        <f t="shared" si="174"/>
        <v>2</v>
      </c>
      <c r="R2768" s="9">
        <f t="shared" si="175"/>
        <v>25</v>
      </c>
      <c r="S2768" t="str">
        <f>IF(P2768=publishing, "publishing")</f>
        <v>publishing</v>
      </c>
    </row>
    <row r="2769" spans="1:19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3">
        <f t="shared" si="172"/>
        <v>42232.958912037036</v>
      </c>
      <c r="K2769" s="5">
        <v>1434582050</v>
      </c>
      <c r="L2769" s="13">
        <f t="shared" si="173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8">
        <f t="shared" si="174"/>
        <v>0.85000000000000009</v>
      </c>
      <c r="R2769" s="9">
        <f t="shared" si="175"/>
        <v>11.333333333333334</v>
      </c>
      <c r="S2769" t="str">
        <f>IF(P2769=publishing, "publishing")</f>
        <v>publishing</v>
      </c>
    </row>
    <row r="2770" spans="1:19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3">
        <f t="shared" si="172"/>
        <v>40997.573182870372</v>
      </c>
      <c r="K2770" s="5">
        <v>1330440323</v>
      </c>
      <c r="L2770" s="13">
        <f t="shared" si="173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8">
        <f t="shared" si="174"/>
        <v>14.314285714285715</v>
      </c>
      <c r="R2770" s="9">
        <f t="shared" si="175"/>
        <v>29.470588235294116</v>
      </c>
      <c r="S2770" t="str">
        <f>IF(P2770=publishing, "publishing")</f>
        <v>publishing</v>
      </c>
    </row>
    <row r="2771" spans="1:19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3">
        <f t="shared" si="172"/>
        <v>41795.826273148145</v>
      </c>
      <c r="K2771" s="5">
        <v>1397677790</v>
      </c>
      <c r="L2771" s="13">
        <f t="shared" si="173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8">
        <f t="shared" si="174"/>
        <v>0.25</v>
      </c>
      <c r="R2771" s="9">
        <f t="shared" si="175"/>
        <v>1</v>
      </c>
      <c r="S2771" t="str">
        <f>IF(P2771=publishing, "publishing")</f>
        <v>publishing</v>
      </c>
    </row>
    <row r="2772" spans="1:19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3">
        <f t="shared" si="172"/>
        <v>41716.663541666669</v>
      </c>
      <c r="K2772" s="5">
        <v>1392569730</v>
      </c>
      <c r="L2772" s="13">
        <f t="shared" si="173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8">
        <f t="shared" si="174"/>
        <v>10.411249999999999</v>
      </c>
      <c r="R2772" s="9">
        <f t="shared" si="175"/>
        <v>63.098484848484851</v>
      </c>
      <c r="S2772" t="str">
        <f>IF(P2772=publishing, "publishing")</f>
        <v>publishing</v>
      </c>
    </row>
    <row r="2773" spans="1:19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3">
        <f t="shared" si="172"/>
        <v>41306.708333333336</v>
      </c>
      <c r="K2773" s="5">
        <v>1355489140</v>
      </c>
      <c r="L2773" s="13">
        <f t="shared" si="173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8">
        <f t="shared" si="174"/>
        <v>0</v>
      </c>
      <c r="R2773" s="9" t="e">
        <f t="shared" si="175"/>
        <v>#DIV/0!</v>
      </c>
      <c r="S2773" t="str">
        <f>IF(P2773=publishing, "publishing")</f>
        <v>publishing</v>
      </c>
    </row>
    <row r="2774" spans="1:19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3">
        <f t="shared" si="172"/>
        <v>41552.869143518517</v>
      </c>
      <c r="K2774" s="5">
        <v>1379710294</v>
      </c>
      <c r="L2774" s="13">
        <f t="shared" si="173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8">
        <f t="shared" si="174"/>
        <v>0</v>
      </c>
      <c r="R2774" s="9" t="e">
        <f t="shared" si="175"/>
        <v>#DIV/0!</v>
      </c>
      <c r="S2774" t="str">
        <f>IF(P2774=publishing, "publishing")</f>
        <v>publishing</v>
      </c>
    </row>
    <row r="2775" spans="1:19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3">
        <f t="shared" si="172"/>
        <v>42484.86482638889</v>
      </c>
      <c r="K2775" s="5">
        <v>1460666721</v>
      </c>
      <c r="L2775" s="13">
        <f t="shared" si="173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8">
        <f t="shared" si="174"/>
        <v>0.18867924528301888</v>
      </c>
      <c r="R2775" s="9">
        <f t="shared" si="175"/>
        <v>1</v>
      </c>
      <c r="S2775" t="str">
        <f>IF(P2775=publishing, "publishing")</f>
        <v>publishing</v>
      </c>
    </row>
    <row r="2776" spans="1:19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3">
        <f t="shared" si="172"/>
        <v>41341.126481481479</v>
      </c>
      <c r="K2776" s="5">
        <v>1360119728</v>
      </c>
      <c r="L2776" s="13">
        <f t="shared" si="173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8">
        <f t="shared" si="174"/>
        <v>14.249999999999998</v>
      </c>
      <c r="R2776" s="9">
        <f t="shared" si="175"/>
        <v>43.846153846153847</v>
      </c>
      <c r="S2776" t="str">
        <f>IF(P2776=publishing, "publishing")</f>
        <v>publishing</v>
      </c>
    </row>
    <row r="2777" spans="1:19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3">
        <f t="shared" si="172"/>
        <v>40893.013356481482</v>
      </c>
      <c r="K2777" s="5">
        <v>1321402754</v>
      </c>
      <c r="L2777" s="13">
        <f t="shared" si="173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8">
        <f t="shared" si="174"/>
        <v>3</v>
      </c>
      <c r="R2777" s="9">
        <f t="shared" si="175"/>
        <v>75</v>
      </c>
      <c r="S2777" t="str">
        <f>IF(P2777=publishing, "publishing")</f>
        <v>publishing</v>
      </c>
    </row>
    <row r="2778" spans="1:19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3">
        <f t="shared" si="172"/>
        <v>42167.297175925924</v>
      </c>
      <c r="K2778" s="5">
        <v>1431414476</v>
      </c>
      <c r="L2778" s="13">
        <f t="shared" si="173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8">
        <f t="shared" si="174"/>
        <v>7.8809523809523814</v>
      </c>
      <c r="R2778" s="9">
        <f t="shared" si="175"/>
        <v>45.972222222222221</v>
      </c>
      <c r="S2778" t="str">
        <f>IF(P2778=publishing, "publishing")</f>
        <v>publishing</v>
      </c>
    </row>
    <row r="2779" spans="1:19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3">
        <f t="shared" si="172"/>
        <v>42202.669027777782</v>
      </c>
      <c r="K2779" s="5">
        <v>1434557004</v>
      </c>
      <c r="L2779" s="13">
        <f t="shared" si="173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8">
        <f t="shared" si="174"/>
        <v>0.33333333333333337</v>
      </c>
      <c r="R2779" s="9">
        <f t="shared" si="175"/>
        <v>10</v>
      </c>
      <c r="S2779" t="str">
        <f>IF(P2779=publishing, "publishing")</f>
        <v>publishing</v>
      </c>
    </row>
    <row r="2780" spans="1:19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3">
        <f t="shared" si="172"/>
        <v>41876.978078703702</v>
      </c>
      <c r="K2780" s="5">
        <v>1406417306</v>
      </c>
      <c r="L2780" s="13">
        <f t="shared" si="173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8">
        <f t="shared" si="174"/>
        <v>25.545454545454543</v>
      </c>
      <c r="R2780" s="9">
        <f t="shared" si="175"/>
        <v>93.666666666666671</v>
      </c>
      <c r="S2780" t="str">
        <f>IF(P2780=publishing, "publishing")</f>
        <v>publishing</v>
      </c>
    </row>
    <row r="2781" spans="1:19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3">
        <f t="shared" si="172"/>
        <v>42330.627557870372</v>
      </c>
      <c r="K2781" s="5">
        <v>1445609021</v>
      </c>
      <c r="L2781" s="13">
        <f t="shared" si="173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8">
        <f t="shared" si="174"/>
        <v>2.12</v>
      </c>
      <c r="R2781" s="9">
        <f t="shared" si="175"/>
        <v>53</v>
      </c>
      <c r="S2781" t="str">
        <f>IF(P2781=publishing, "publishing")</f>
        <v>publishing</v>
      </c>
    </row>
    <row r="2782" spans="1:19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3">
        <f t="shared" si="172"/>
        <v>42804.447777777779</v>
      </c>
      <c r="K2782" s="5">
        <v>1486550688</v>
      </c>
      <c r="L2782" s="13">
        <f t="shared" si="173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8">
        <f t="shared" si="174"/>
        <v>0</v>
      </c>
      <c r="R2782" s="9" t="e">
        <f t="shared" si="175"/>
        <v>#DIV/0!</v>
      </c>
      <c r="S2782" t="str">
        <f>IF(P2782=publishing, "publishing")</f>
        <v>publishing</v>
      </c>
    </row>
    <row r="2783" spans="1:19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3">
        <f t="shared" si="172"/>
        <v>42047.291666666672</v>
      </c>
      <c r="K2783" s="5">
        <v>1421274954</v>
      </c>
      <c r="L2783" s="13">
        <f t="shared" si="173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8">
        <f t="shared" si="174"/>
        <v>105.28</v>
      </c>
      <c r="R2783" s="9">
        <f t="shared" si="175"/>
        <v>47</v>
      </c>
      <c r="S2783" t="str">
        <f>IF(P2783=Theater, "theater")</f>
        <v>theater</v>
      </c>
    </row>
    <row r="2784" spans="1:19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3">
        <f t="shared" si="172"/>
        <v>42052.207638888889</v>
      </c>
      <c r="K2784" s="5">
        <v>1421964718</v>
      </c>
      <c r="L2784" s="13">
        <f t="shared" si="173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8">
        <f t="shared" si="174"/>
        <v>120</v>
      </c>
      <c r="R2784" s="9">
        <f t="shared" si="175"/>
        <v>66.666666666666671</v>
      </c>
      <c r="S2784" t="str">
        <f>IF(P2784=Theater, "theater")</f>
        <v>theater</v>
      </c>
    </row>
    <row r="2785" spans="1:19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3">
        <f t="shared" si="172"/>
        <v>42117.535254629634</v>
      </c>
      <c r="K2785" s="5">
        <v>1428583846</v>
      </c>
      <c r="L2785" s="13">
        <f t="shared" si="173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8">
        <f t="shared" si="174"/>
        <v>114.5</v>
      </c>
      <c r="R2785" s="9">
        <f t="shared" si="175"/>
        <v>18.770491803278688</v>
      </c>
      <c r="S2785" t="str">
        <f>IF(P2785=Theater, "theater")</f>
        <v>theater</v>
      </c>
    </row>
    <row r="2786" spans="1:19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3">
        <f t="shared" si="172"/>
        <v>41941.787534722222</v>
      </c>
      <c r="K2786" s="5">
        <v>1412794443</v>
      </c>
      <c r="L2786" s="13">
        <f t="shared" si="173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8">
        <f t="shared" si="174"/>
        <v>119</v>
      </c>
      <c r="R2786" s="9">
        <f t="shared" si="175"/>
        <v>66.111111111111114</v>
      </c>
      <c r="S2786" t="str">
        <f>IF(P2786=Theater, "theater")</f>
        <v>theater</v>
      </c>
    </row>
    <row r="2787" spans="1:19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3">
        <f t="shared" si="172"/>
        <v>42587.875</v>
      </c>
      <c r="K2787" s="5">
        <v>1467865967</v>
      </c>
      <c r="L2787" s="13">
        <f t="shared" si="173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8">
        <f t="shared" si="174"/>
        <v>104.67999999999999</v>
      </c>
      <c r="R2787" s="9">
        <f t="shared" si="175"/>
        <v>36.859154929577464</v>
      </c>
      <c r="S2787" t="str">
        <f>IF(P2787=Theater, "theater")</f>
        <v>theater</v>
      </c>
    </row>
    <row r="2788" spans="1:19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3">
        <f t="shared" si="172"/>
        <v>41829.569212962961</v>
      </c>
      <c r="K2788" s="5">
        <v>1403703580</v>
      </c>
      <c r="L2788" s="13">
        <f t="shared" si="173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8">
        <f t="shared" si="174"/>
        <v>117.83999999999999</v>
      </c>
      <c r="R2788" s="9">
        <f t="shared" si="175"/>
        <v>39.810810810810814</v>
      </c>
      <c r="S2788" t="str">
        <f>IF(P2788=Theater, "theater")</f>
        <v>theater</v>
      </c>
    </row>
    <row r="2789" spans="1:19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3">
        <f t="shared" si="172"/>
        <v>41838.198518518519</v>
      </c>
      <c r="K2789" s="5">
        <v>1403066752</v>
      </c>
      <c r="L2789" s="13">
        <f t="shared" si="173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8">
        <f t="shared" si="174"/>
        <v>119.7</v>
      </c>
      <c r="R2789" s="9">
        <f t="shared" si="175"/>
        <v>31.5</v>
      </c>
      <c r="S2789" t="str">
        <f>IF(P2789=Theater, "theater")</f>
        <v>theater</v>
      </c>
    </row>
    <row r="2790" spans="1:19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3">
        <f t="shared" si="172"/>
        <v>42580.701886574068</v>
      </c>
      <c r="K2790" s="5">
        <v>1467219043</v>
      </c>
      <c r="L2790" s="13">
        <f t="shared" si="173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8">
        <f t="shared" si="174"/>
        <v>102.49999999999999</v>
      </c>
      <c r="R2790" s="9">
        <f t="shared" si="175"/>
        <v>102.5</v>
      </c>
      <c r="S2790" t="str">
        <f>IF(P2790=Theater, "theater")</f>
        <v>theater</v>
      </c>
    </row>
    <row r="2791" spans="1:19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3">
        <f t="shared" si="172"/>
        <v>42075.166666666672</v>
      </c>
      <c r="K2791" s="5">
        <v>1424477934</v>
      </c>
      <c r="L2791" s="13">
        <f t="shared" si="173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8">
        <f t="shared" si="174"/>
        <v>101.16666666666667</v>
      </c>
      <c r="R2791" s="9">
        <f t="shared" si="175"/>
        <v>126.45833333333333</v>
      </c>
      <c r="S2791" t="str">
        <f>IF(P2791=Theater, "theater")</f>
        <v>theater</v>
      </c>
    </row>
    <row r="2792" spans="1:19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3">
        <f t="shared" si="172"/>
        <v>42046.938692129625</v>
      </c>
      <c r="K2792" s="5">
        <v>1421101903</v>
      </c>
      <c r="L2792" s="13">
        <f t="shared" si="173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8">
        <f t="shared" si="174"/>
        <v>105.33333333333333</v>
      </c>
      <c r="R2792" s="9">
        <f t="shared" si="175"/>
        <v>47.878787878787875</v>
      </c>
      <c r="S2792" t="str">
        <f>IF(P2792=Theater, "theater")</f>
        <v>theater</v>
      </c>
    </row>
    <row r="2793" spans="1:19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3">
        <f t="shared" si="172"/>
        <v>42622.166666666672</v>
      </c>
      <c r="K2793" s="5">
        <v>1470778559</v>
      </c>
      <c r="L2793" s="13">
        <f t="shared" si="173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8">
        <f t="shared" si="174"/>
        <v>102.49999999999999</v>
      </c>
      <c r="R2793" s="9">
        <f t="shared" si="175"/>
        <v>73.214285714285708</v>
      </c>
      <c r="S2793" t="str">
        <f>IF(P2793=Theater, "theater")</f>
        <v>theater</v>
      </c>
    </row>
    <row r="2794" spans="1:19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3">
        <f t="shared" si="172"/>
        <v>42228.231006944443</v>
      </c>
      <c r="K2794" s="5">
        <v>1435469559</v>
      </c>
      <c r="L2794" s="13">
        <f t="shared" si="173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8">
        <f t="shared" si="174"/>
        <v>107.60000000000001</v>
      </c>
      <c r="R2794" s="9">
        <f t="shared" si="175"/>
        <v>89.666666666666671</v>
      </c>
      <c r="S2794" t="str">
        <f>IF(P2794=Theater, "theater")</f>
        <v>theater</v>
      </c>
    </row>
    <row r="2795" spans="1:19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3">
        <f t="shared" si="172"/>
        <v>42206.419039351851</v>
      </c>
      <c r="K2795" s="5">
        <v>1434881005</v>
      </c>
      <c r="L2795" s="13">
        <f t="shared" si="173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8">
        <f t="shared" si="174"/>
        <v>110.5675</v>
      </c>
      <c r="R2795" s="9">
        <f t="shared" si="175"/>
        <v>151.4623287671233</v>
      </c>
      <c r="S2795" t="str">
        <f>IF(P2795=Theater, "theater")</f>
        <v>theater</v>
      </c>
    </row>
    <row r="2796" spans="1:19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3">
        <f t="shared" si="172"/>
        <v>42432.791666666672</v>
      </c>
      <c r="K2796" s="5">
        <v>1455640559</v>
      </c>
      <c r="L2796" s="13">
        <f t="shared" si="173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8">
        <f t="shared" si="174"/>
        <v>150</v>
      </c>
      <c r="R2796" s="9">
        <f t="shared" si="175"/>
        <v>25</v>
      </c>
      <c r="S2796" t="str">
        <f>IF(P2796=Theater, "theater")</f>
        <v>theater</v>
      </c>
    </row>
    <row r="2797" spans="1:19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3">
        <f t="shared" si="172"/>
        <v>41796.958333333336</v>
      </c>
      <c r="K2797" s="5">
        <v>1400675841</v>
      </c>
      <c r="L2797" s="13">
        <f t="shared" si="173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8">
        <f t="shared" si="174"/>
        <v>104.28571428571429</v>
      </c>
      <c r="R2797" s="9">
        <f t="shared" si="175"/>
        <v>36.5</v>
      </c>
      <c r="S2797" t="str">
        <f>IF(P2797=Theater, "theater")</f>
        <v>theater</v>
      </c>
    </row>
    <row r="2798" spans="1:19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3">
        <f t="shared" si="172"/>
        <v>41825.528101851851</v>
      </c>
      <c r="K2798" s="5">
        <v>1401972028</v>
      </c>
      <c r="L2798" s="13">
        <f t="shared" si="173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8">
        <f t="shared" si="174"/>
        <v>115.5</v>
      </c>
      <c r="R2798" s="9">
        <f t="shared" si="175"/>
        <v>44</v>
      </c>
      <c r="S2798" t="str">
        <f>IF(P2798=Theater, "theater")</f>
        <v>theater</v>
      </c>
    </row>
    <row r="2799" spans="1:19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3">
        <f t="shared" si="172"/>
        <v>41828.94027777778</v>
      </c>
      <c r="K2799" s="5">
        <v>1402266840</v>
      </c>
      <c r="L2799" s="13">
        <f t="shared" si="173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8">
        <f t="shared" si="174"/>
        <v>102.64512500000001</v>
      </c>
      <c r="R2799" s="9">
        <f t="shared" si="175"/>
        <v>87.357553191489373</v>
      </c>
      <c r="S2799" t="str">
        <f>IF(P2799=Theater, "theater")</f>
        <v>theater</v>
      </c>
    </row>
    <row r="2800" spans="1:19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3">
        <f t="shared" si="172"/>
        <v>42216.666666666672</v>
      </c>
      <c r="K2800" s="5">
        <v>1437063121</v>
      </c>
      <c r="L2800" s="13">
        <f t="shared" si="173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8">
        <f t="shared" si="174"/>
        <v>101.4</v>
      </c>
      <c r="R2800" s="9">
        <f t="shared" si="175"/>
        <v>36.474820143884891</v>
      </c>
      <c r="S2800" t="str">
        <f>IF(P2800=Theater, "theater")</f>
        <v>theater</v>
      </c>
    </row>
    <row r="2801" spans="1:19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3">
        <f t="shared" si="172"/>
        <v>42538.666666666672</v>
      </c>
      <c r="K2801" s="5">
        <v>1463466070</v>
      </c>
      <c r="L2801" s="13">
        <f t="shared" si="173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8">
        <f t="shared" si="174"/>
        <v>116.6348</v>
      </c>
      <c r="R2801" s="9">
        <f t="shared" si="175"/>
        <v>44.859538461538463</v>
      </c>
      <c r="S2801" t="str">
        <f>IF(P2801=Theater, "theater")</f>
        <v>theater</v>
      </c>
    </row>
    <row r="2802" spans="1:19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3">
        <f t="shared" si="172"/>
        <v>42008.552847222221</v>
      </c>
      <c r="K2802" s="5">
        <v>1415193366</v>
      </c>
      <c r="L2802" s="13">
        <f t="shared" si="173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8">
        <f t="shared" si="174"/>
        <v>133</v>
      </c>
      <c r="R2802" s="9">
        <f t="shared" si="175"/>
        <v>42.903225806451616</v>
      </c>
      <c r="S2802" t="str">
        <f>IF(P2802=Theater, "theater")</f>
        <v>theater</v>
      </c>
    </row>
    <row r="2803" spans="1:19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3">
        <f t="shared" si="172"/>
        <v>41922.458333333336</v>
      </c>
      <c r="K2803" s="5">
        <v>1411019409</v>
      </c>
      <c r="L2803" s="13">
        <f t="shared" si="173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8">
        <f t="shared" si="174"/>
        <v>133.20000000000002</v>
      </c>
      <c r="R2803" s="9">
        <f t="shared" si="175"/>
        <v>51.230769230769234</v>
      </c>
      <c r="S2803" t="str">
        <f>IF(P2803=Theater, "theater")</f>
        <v>theater</v>
      </c>
    </row>
    <row r="2804" spans="1:19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3">
        <f t="shared" si="172"/>
        <v>42222.64707175926</v>
      </c>
      <c r="K2804" s="5">
        <v>1436283107</v>
      </c>
      <c r="L2804" s="13">
        <f t="shared" si="173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8">
        <f t="shared" si="174"/>
        <v>101.83333333333333</v>
      </c>
      <c r="R2804" s="9">
        <f t="shared" si="175"/>
        <v>33.944444444444443</v>
      </c>
      <c r="S2804" t="str">
        <f>IF(P2804=Theater, "theater")</f>
        <v>theater</v>
      </c>
    </row>
    <row r="2805" spans="1:19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3">
        <f t="shared" si="172"/>
        <v>42201</v>
      </c>
      <c r="K2805" s="5">
        <v>1433295276</v>
      </c>
      <c r="L2805" s="13">
        <f t="shared" si="173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8">
        <f t="shared" si="174"/>
        <v>127.95</v>
      </c>
      <c r="R2805" s="9">
        <f t="shared" si="175"/>
        <v>90.744680851063833</v>
      </c>
      <c r="S2805" t="str">
        <f>IF(P2805=Theater, "theater")</f>
        <v>theater</v>
      </c>
    </row>
    <row r="2806" spans="1:19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3">
        <f t="shared" si="172"/>
        <v>41911.453587962962</v>
      </c>
      <c r="K2806" s="5">
        <v>1409395990</v>
      </c>
      <c r="L2806" s="13">
        <f t="shared" si="173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8">
        <f t="shared" si="174"/>
        <v>114.99999999999999</v>
      </c>
      <c r="R2806" s="9">
        <f t="shared" si="175"/>
        <v>50</v>
      </c>
      <c r="S2806" t="str">
        <f>IF(P2806=Theater, "theater")</f>
        <v>theater</v>
      </c>
    </row>
    <row r="2807" spans="1:19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3">
        <f t="shared" si="172"/>
        <v>42238.505474537036</v>
      </c>
      <c r="K2807" s="5">
        <v>1438085273</v>
      </c>
      <c r="L2807" s="13">
        <f t="shared" si="173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8">
        <f t="shared" si="174"/>
        <v>110.00000000000001</v>
      </c>
      <c r="R2807" s="9">
        <f t="shared" si="175"/>
        <v>24.444444444444443</v>
      </c>
      <c r="S2807" t="str">
        <f>IF(P2807=Theater, "theater")</f>
        <v>theater</v>
      </c>
    </row>
    <row r="2808" spans="1:19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3">
        <f t="shared" si="172"/>
        <v>42221.458333333328</v>
      </c>
      <c r="K2808" s="5">
        <v>1435645490</v>
      </c>
      <c r="L2808" s="13">
        <f t="shared" si="173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8">
        <f t="shared" si="174"/>
        <v>112.1</v>
      </c>
      <c r="R2808" s="9">
        <f t="shared" si="175"/>
        <v>44.25</v>
      </c>
      <c r="S2808" t="str">
        <f>IF(P2808=Theater, "theater")</f>
        <v>theater</v>
      </c>
    </row>
    <row r="2809" spans="1:19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3">
        <f t="shared" si="172"/>
        <v>42184.873124999998</v>
      </c>
      <c r="K2809" s="5">
        <v>1433019438</v>
      </c>
      <c r="L2809" s="13">
        <f t="shared" si="173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8">
        <f t="shared" si="174"/>
        <v>126</v>
      </c>
      <c r="R2809" s="9">
        <f t="shared" si="175"/>
        <v>67.741935483870961</v>
      </c>
      <c r="S2809" t="str">
        <f>IF(P2809=Theater, "theater")</f>
        <v>theater</v>
      </c>
    </row>
    <row r="2810" spans="1:19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3">
        <f t="shared" si="172"/>
        <v>42238.84646990741</v>
      </c>
      <c r="K2810" s="5">
        <v>1437682735</v>
      </c>
      <c r="L2810" s="13">
        <f t="shared" si="173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8">
        <f t="shared" si="174"/>
        <v>100.24444444444444</v>
      </c>
      <c r="R2810" s="9">
        <f t="shared" si="175"/>
        <v>65.376811594202906</v>
      </c>
      <c r="S2810" t="str">
        <f>IF(P2810=Theater, "theater")</f>
        <v>theater</v>
      </c>
    </row>
    <row r="2811" spans="1:19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3">
        <f t="shared" si="172"/>
        <v>42459.610416666663</v>
      </c>
      <c r="K2811" s="5">
        <v>1458647725</v>
      </c>
      <c r="L2811" s="13">
        <f t="shared" si="173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8">
        <f t="shared" si="174"/>
        <v>102.4</v>
      </c>
      <c r="R2811" s="9">
        <f t="shared" si="175"/>
        <v>121.9047619047619</v>
      </c>
      <c r="S2811" t="str">
        <f>IF(P2811=Theater, "theater")</f>
        <v>theater</v>
      </c>
    </row>
    <row r="2812" spans="1:19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3">
        <f t="shared" si="172"/>
        <v>41791.165972222225</v>
      </c>
      <c r="K2812" s="5">
        <v>1398828064</v>
      </c>
      <c r="L2812" s="13">
        <f t="shared" si="173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8">
        <f t="shared" si="174"/>
        <v>108.2</v>
      </c>
      <c r="R2812" s="9">
        <f t="shared" si="175"/>
        <v>47.456140350877192</v>
      </c>
      <c r="S2812" t="str">
        <f>IF(P2812=Theater, "theater")</f>
        <v>theater</v>
      </c>
    </row>
    <row r="2813" spans="1:19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3">
        <f t="shared" si="172"/>
        <v>42058.496562500004</v>
      </c>
      <c r="K2813" s="5">
        <v>1422100503</v>
      </c>
      <c r="L2813" s="13">
        <f t="shared" si="173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8">
        <f t="shared" si="174"/>
        <v>100.27</v>
      </c>
      <c r="R2813" s="9">
        <f t="shared" si="175"/>
        <v>92.842592592592595</v>
      </c>
      <c r="S2813" t="str">
        <f>IF(P2813=Theater, "theater")</f>
        <v>theater</v>
      </c>
    </row>
    <row r="2814" spans="1:19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3">
        <f t="shared" si="172"/>
        <v>42100.166666666672</v>
      </c>
      <c r="K2814" s="5">
        <v>1424368298</v>
      </c>
      <c r="L2814" s="13">
        <f t="shared" si="173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8">
        <f t="shared" si="174"/>
        <v>113.3</v>
      </c>
      <c r="R2814" s="9">
        <f t="shared" si="175"/>
        <v>68.253012048192772</v>
      </c>
      <c r="S2814" t="str">
        <f>IF(P2814=Theater, "theater")</f>
        <v>theater</v>
      </c>
    </row>
    <row r="2815" spans="1:19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3">
        <f t="shared" si="172"/>
        <v>42718.742604166662</v>
      </c>
      <c r="K2815" s="5">
        <v>1479577761</v>
      </c>
      <c r="L2815" s="13">
        <f t="shared" si="173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8">
        <f t="shared" si="174"/>
        <v>127.57571428571428</v>
      </c>
      <c r="R2815" s="9">
        <f t="shared" si="175"/>
        <v>37.209583333333335</v>
      </c>
      <c r="S2815" t="str">
        <f>IF(P2815=Theater, "theater")</f>
        <v>theater</v>
      </c>
    </row>
    <row r="2816" spans="1:19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3">
        <f t="shared" si="172"/>
        <v>42133.399479166663</v>
      </c>
      <c r="K2816" s="5">
        <v>1428572115</v>
      </c>
      <c r="L2816" s="13">
        <f t="shared" si="173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8">
        <f t="shared" si="174"/>
        <v>107.73333333333332</v>
      </c>
      <c r="R2816" s="9">
        <f t="shared" si="175"/>
        <v>25.25</v>
      </c>
      <c r="S2816" t="str">
        <f>IF(P2816=Theater, "theater")</f>
        <v>theater</v>
      </c>
    </row>
    <row r="2817" spans="1:19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3">
        <f t="shared" si="172"/>
        <v>42589.776724537034</v>
      </c>
      <c r="K2817" s="5">
        <v>1468003109</v>
      </c>
      <c r="L2817" s="13">
        <f t="shared" si="173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8">
        <f t="shared" si="174"/>
        <v>242</v>
      </c>
      <c r="R2817" s="9">
        <f t="shared" si="175"/>
        <v>43.214285714285715</v>
      </c>
      <c r="S2817" t="str">
        <f>IF(P2817=Theater, "theater")</f>
        <v>theater</v>
      </c>
    </row>
    <row r="2818" spans="1:19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3">
        <f t="shared" si="172"/>
        <v>42218.666666666672</v>
      </c>
      <c r="K2818" s="5">
        <v>1435921992</v>
      </c>
      <c r="L2818" s="13">
        <f t="shared" si="173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8">
        <f t="shared" si="174"/>
        <v>141.56666666666666</v>
      </c>
      <c r="R2818" s="9">
        <f t="shared" si="175"/>
        <v>25.130177514792898</v>
      </c>
      <c r="S2818" t="str">
        <f>IF(P2818=Theater, "theater")</f>
        <v>theater</v>
      </c>
    </row>
    <row r="2819" spans="1:19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3">
        <f t="shared" ref="J2819:J2882" si="176">(((I2819/60)/60)/24)+DATE(1970,1,1)</f>
        <v>42063.634976851856</v>
      </c>
      <c r="K2819" s="5">
        <v>1421680462</v>
      </c>
      <c r="L2819" s="13">
        <f t="shared" ref="L2819:L2882" si="177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8">
        <f t="shared" ref="Q2819:Q2882" si="178">E2819/D2819*100</f>
        <v>130</v>
      </c>
      <c r="R2819" s="9">
        <f t="shared" ref="R2819:R2882" si="179">E2819/N2819</f>
        <v>23.636363636363637</v>
      </c>
      <c r="S2819" t="str">
        <f>IF(P2819=Theater, "theater")</f>
        <v>theater</v>
      </c>
    </row>
    <row r="2820" spans="1:19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3">
        <f t="shared" si="176"/>
        <v>42270.598217592589</v>
      </c>
      <c r="K2820" s="5">
        <v>1441290086</v>
      </c>
      <c r="L2820" s="13">
        <f t="shared" si="177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8">
        <f t="shared" si="178"/>
        <v>106.03</v>
      </c>
      <c r="R2820" s="9">
        <f t="shared" si="179"/>
        <v>103.95098039215686</v>
      </c>
      <c r="S2820" t="str">
        <f>IF(P2820=Theater, "theater")</f>
        <v>theater</v>
      </c>
    </row>
    <row r="2821" spans="1:19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3">
        <f t="shared" si="176"/>
        <v>42169.525567129633</v>
      </c>
      <c r="K2821" s="5">
        <v>1431693409</v>
      </c>
      <c r="L2821" s="13">
        <f t="shared" si="177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8">
        <f t="shared" si="178"/>
        <v>104.80000000000001</v>
      </c>
      <c r="R2821" s="9">
        <f t="shared" si="179"/>
        <v>50.384615384615387</v>
      </c>
      <c r="S2821" t="str">
        <f>IF(P2821=Theater, "theater")</f>
        <v>theater</v>
      </c>
    </row>
    <row r="2822" spans="1:19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3">
        <f t="shared" si="176"/>
        <v>42426</v>
      </c>
      <c r="K2822" s="5">
        <v>1454337589</v>
      </c>
      <c r="L2822" s="13">
        <f t="shared" si="177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8">
        <f t="shared" si="178"/>
        <v>136</v>
      </c>
      <c r="R2822" s="9">
        <f t="shared" si="179"/>
        <v>13.6</v>
      </c>
      <c r="S2822" t="str">
        <f>IF(P2822=Theater, "theater")</f>
        <v>theater</v>
      </c>
    </row>
    <row r="2823" spans="1:19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3">
        <f t="shared" si="176"/>
        <v>41905.922858796301</v>
      </c>
      <c r="K2823" s="5">
        <v>1408918135</v>
      </c>
      <c r="L2823" s="13">
        <f t="shared" si="177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8">
        <f t="shared" si="178"/>
        <v>100</v>
      </c>
      <c r="R2823" s="9">
        <f t="shared" si="179"/>
        <v>28.571428571428573</v>
      </c>
      <c r="S2823" t="str">
        <f>IF(P2823=Theater, "theater")</f>
        <v>theater</v>
      </c>
    </row>
    <row r="2824" spans="1:19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3">
        <f t="shared" si="176"/>
        <v>42090.642268518524</v>
      </c>
      <c r="K2824" s="5">
        <v>1424881492</v>
      </c>
      <c r="L2824" s="13">
        <f t="shared" si="177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8">
        <f t="shared" si="178"/>
        <v>100</v>
      </c>
      <c r="R2824" s="9">
        <f t="shared" si="179"/>
        <v>63.829787234042556</v>
      </c>
      <c r="S2824" t="str">
        <f>IF(P2824=Theater, "theater")</f>
        <v>theater</v>
      </c>
    </row>
    <row r="2825" spans="1:19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3">
        <f t="shared" si="176"/>
        <v>42094.957638888889</v>
      </c>
      <c r="K2825" s="5">
        <v>1425428206</v>
      </c>
      <c r="L2825" s="13">
        <f t="shared" si="177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8">
        <f t="shared" si="178"/>
        <v>124</v>
      </c>
      <c r="R2825" s="9">
        <f t="shared" si="179"/>
        <v>8.8571428571428577</v>
      </c>
      <c r="S2825" t="str">
        <f>IF(P2825=Theater, "theater")</f>
        <v>theater</v>
      </c>
    </row>
    <row r="2826" spans="1:19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3">
        <f t="shared" si="176"/>
        <v>42168.071527777778</v>
      </c>
      <c r="K2826" s="5">
        <v>1431412196</v>
      </c>
      <c r="L2826" s="13">
        <f t="shared" si="177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8">
        <f t="shared" si="178"/>
        <v>116.92307692307693</v>
      </c>
      <c r="R2826" s="9">
        <f t="shared" si="179"/>
        <v>50.666666666666664</v>
      </c>
      <c r="S2826" t="str">
        <f>IF(P2826=Theater, "theater")</f>
        <v>theater</v>
      </c>
    </row>
    <row r="2827" spans="1:19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3">
        <f t="shared" si="176"/>
        <v>42342.792662037042</v>
      </c>
      <c r="K2827" s="5">
        <v>1446663686</v>
      </c>
      <c r="L2827" s="13">
        <f t="shared" si="177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8">
        <f t="shared" si="178"/>
        <v>103.33333333333334</v>
      </c>
      <c r="R2827" s="9">
        <f t="shared" si="179"/>
        <v>60.784313725490193</v>
      </c>
      <c r="S2827" t="str">
        <f>IF(P2827=Theater, "theater")</f>
        <v>theater</v>
      </c>
    </row>
    <row r="2828" spans="1:19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3">
        <f t="shared" si="176"/>
        <v>42195.291666666672</v>
      </c>
      <c r="K2828" s="5">
        <v>1434415812</v>
      </c>
      <c r="L2828" s="13">
        <f t="shared" si="177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8">
        <f t="shared" si="178"/>
        <v>107.74999999999999</v>
      </c>
      <c r="R2828" s="9">
        <f t="shared" si="179"/>
        <v>113.42105263157895</v>
      </c>
      <c r="S2828" t="str">
        <f>IF(P2828=Theater, "theater")</f>
        <v>theater</v>
      </c>
    </row>
    <row r="2829" spans="1:19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3">
        <f t="shared" si="176"/>
        <v>42524.6875</v>
      </c>
      <c r="K2829" s="5">
        <v>1462379066</v>
      </c>
      <c r="L2829" s="13">
        <f t="shared" si="177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8">
        <f t="shared" si="178"/>
        <v>120.24999999999999</v>
      </c>
      <c r="R2829" s="9">
        <f t="shared" si="179"/>
        <v>104.56521739130434</v>
      </c>
      <c r="S2829" t="str">
        <f>IF(P2829=Theater, "theater")</f>
        <v>theater</v>
      </c>
    </row>
    <row r="2830" spans="1:19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3">
        <f t="shared" si="176"/>
        <v>42279.958333333328</v>
      </c>
      <c r="K2830" s="5">
        <v>1441606869</v>
      </c>
      <c r="L2830" s="13">
        <f t="shared" si="177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8">
        <f t="shared" si="178"/>
        <v>100.37894736842105</v>
      </c>
      <c r="R2830" s="9">
        <f t="shared" si="179"/>
        <v>98.30927835051547</v>
      </c>
      <c r="S2830" t="str">
        <f>IF(P2830=Theater, "theater")</f>
        <v>theater</v>
      </c>
    </row>
    <row r="2831" spans="1:19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3">
        <f t="shared" si="176"/>
        <v>42523.434236111112</v>
      </c>
      <c r="K2831" s="5">
        <v>1462443918</v>
      </c>
      <c r="L2831" s="13">
        <f t="shared" si="177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8">
        <f t="shared" si="178"/>
        <v>106.52</v>
      </c>
      <c r="R2831" s="9">
        <f t="shared" si="179"/>
        <v>35.039473684210527</v>
      </c>
      <c r="S2831" t="str">
        <f>IF(P2831=Theater, "theater")</f>
        <v>theater</v>
      </c>
    </row>
    <row r="2832" spans="1:19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3">
        <f t="shared" si="176"/>
        <v>41771.165972222225</v>
      </c>
      <c r="K2832" s="5">
        <v>1398802148</v>
      </c>
      <c r="L2832" s="13">
        <f t="shared" si="177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8">
        <f t="shared" si="178"/>
        <v>100</v>
      </c>
      <c r="R2832" s="9">
        <f t="shared" si="179"/>
        <v>272.72727272727275</v>
      </c>
      <c r="S2832" t="str">
        <f>IF(P2832=Theater, "theater")</f>
        <v>theater</v>
      </c>
    </row>
    <row r="2833" spans="1:19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3">
        <f t="shared" si="176"/>
        <v>42201.824884259258</v>
      </c>
      <c r="K2833" s="5">
        <v>1434484070</v>
      </c>
      <c r="L2833" s="13">
        <f t="shared" si="177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8">
        <f t="shared" si="178"/>
        <v>110.66666666666667</v>
      </c>
      <c r="R2833" s="9">
        <f t="shared" si="179"/>
        <v>63.846153846153847</v>
      </c>
      <c r="S2833" t="str">
        <f>IF(P2833=Theater, "theater")</f>
        <v>theater</v>
      </c>
    </row>
    <row r="2834" spans="1:19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3">
        <f t="shared" si="176"/>
        <v>41966.916666666672</v>
      </c>
      <c r="K2834" s="5">
        <v>1414342894</v>
      </c>
      <c r="L2834" s="13">
        <f t="shared" si="177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8">
        <f t="shared" si="178"/>
        <v>114.71959999999999</v>
      </c>
      <c r="R2834" s="9">
        <f t="shared" si="179"/>
        <v>30.189368421052631</v>
      </c>
      <c r="S2834" t="str">
        <f>IF(P2834=Theater, "theater")</f>
        <v>theater</v>
      </c>
    </row>
    <row r="2835" spans="1:19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3">
        <f t="shared" si="176"/>
        <v>42288.083333333328</v>
      </c>
      <c r="K2835" s="5">
        <v>1442804633</v>
      </c>
      <c r="L2835" s="13">
        <f t="shared" si="177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8">
        <f t="shared" si="178"/>
        <v>108.25925925925925</v>
      </c>
      <c r="R2835" s="9">
        <f t="shared" si="179"/>
        <v>83.51428571428572</v>
      </c>
      <c r="S2835" t="str">
        <f>IF(P2835=Theater, "theater")</f>
        <v>theater</v>
      </c>
    </row>
    <row r="2836" spans="1:19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3">
        <f t="shared" si="176"/>
        <v>42034.959837962961</v>
      </c>
      <c r="K2836" s="5">
        <v>1421362930</v>
      </c>
      <c r="L2836" s="13">
        <f t="shared" si="177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8">
        <f t="shared" si="178"/>
        <v>170</v>
      </c>
      <c r="R2836" s="9">
        <f t="shared" si="179"/>
        <v>64.761904761904759</v>
      </c>
      <c r="S2836" t="str">
        <f>IF(P2836=Theater, "theater")</f>
        <v>theater</v>
      </c>
    </row>
    <row r="2837" spans="1:19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3">
        <f t="shared" si="176"/>
        <v>42343</v>
      </c>
      <c r="K2837" s="5">
        <v>1446742417</v>
      </c>
      <c r="L2837" s="13">
        <f t="shared" si="177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8">
        <f t="shared" si="178"/>
        <v>187.09899999999999</v>
      </c>
      <c r="R2837" s="9">
        <f t="shared" si="179"/>
        <v>20.118172043010752</v>
      </c>
      <c r="S2837" t="str">
        <f>IF(P2837=Theater, "theater")</f>
        <v>theater</v>
      </c>
    </row>
    <row r="2838" spans="1:19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3">
        <f t="shared" si="176"/>
        <v>42784.207638888889</v>
      </c>
      <c r="K2838" s="5">
        <v>1484115418</v>
      </c>
      <c r="L2838" s="13">
        <f t="shared" si="177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8">
        <f t="shared" si="178"/>
        <v>107.77777777777777</v>
      </c>
      <c r="R2838" s="9">
        <f t="shared" si="179"/>
        <v>44.090909090909093</v>
      </c>
      <c r="S2838" t="str">
        <f>IF(P2838=Theater, "theater")</f>
        <v>theater</v>
      </c>
    </row>
    <row r="2839" spans="1:19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3">
        <f t="shared" si="176"/>
        <v>42347.950046296297</v>
      </c>
      <c r="K2839" s="5">
        <v>1446241684</v>
      </c>
      <c r="L2839" s="13">
        <f t="shared" si="177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8">
        <f t="shared" si="178"/>
        <v>100</v>
      </c>
      <c r="R2839" s="9">
        <f t="shared" si="179"/>
        <v>40.476190476190474</v>
      </c>
      <c r="S2839" t="str">
        <f>IF(P2839=Theater, "theater")</f>
        <v>theater</v>
      </c>
    </row>
    <row r="2840" spans="1:19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3">
        <f t="shared" si="176"/>
        <v>41864.916666666664</v>
      </c>
      <c r="K2840" s="5">
        <v>1406039696</v>
      </c>
      <c r="L2840" s="13">
        <f t="shared" si="177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8">
        <f t="shared" si="178"/>
        <v>120.24999999999999</v>
      </c>
      <c r="R2840" s="9">
        <f t="shared" si="179"/>
        <v>44.537037037037038</v>
      </c>
      <c r="S2840" t="str">
        <f>IF(P2840=Theater, "theater")</f>
        <v>theater</v>
      </c>
    </row>
    <row r="2841" spans="1:19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3">
        <f t="shared" si="176"/>
        <v>41876.207638888889</v>
      </c>
      <c r="K2841" s="5">
        <v>1406958354</v>
      </c>
      <c r="L2841" s="13">
        <f t="shared" si="177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8">
        <f t="shared" si="178"/>
        <v>111.42857142857143</v>
      </c>
      <c r="R2841" s="9">
        <f t="shared" si="179"/>
        <v>125.80645161290323</v>
      </c>
      <c r="S2841" t="str">
        <f>IF(P2841=Theater, "theater")</f>
        <v>theater</v>
      </c>
    </row>
    <row r="2842" spans="1:19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3">
        <f t="shared" si="176"/>
        <v>42081.708333333328</v>
      </c>
      <c r="K2842" s="5">
        <v>1424825479</v>
      </c>
      <c r="L2842" s="13">
        <f t="shared" si="177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8">
        <f t="shared" si="178"/>
        <v>104</v>
      </c>
      <c r="R2842" s="9">
        <f t="shared" si="179"/>
        <v>19.696969696969695</v>
      </c>
      <c r="S2842" t="str">
        <f>IF(P2842=Theater, "theater")</f>
        <v>theater</v>
      </c>
    </row>
    <row r="2843" spans="1:19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3">
        <f t="shared" si="176"/>
        <v>42351.781215277777</v>
      </c>
      <c r="K2843" s="5">
        <v>1444844697</v>
      </c>
      <c r="L2843" s="13">
        <f t="shared" si="177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8">
        <f t="shared" si="178"/>
        <v>1</v>
      </c>
      <c r="R2843" s="9">
        <f t="shared" si="179"/>
        <v>10</v>
      </c>
      <c r="S2843" t="str">
        <f>IF(P2843=Theater, "theater")</f>
        <v>theater</v>
      </c>
    </row>
    <row r="2844" spans="1:19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3">
        <f t="shared" si="176"/>
        <v>41811.458333333336</v>
      </c>
      <c r="K2844" s="5">
        <v>1401058295</v>
      </c>
      <c r="L2844" s="13">
        <f t="shared" si="177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8">
        <f t="shared" si="178"/>
        <v>0</v>
      </c>
      <c r="R2844" s="9" t="e">
        <f t="shared" si="179"/>
        <v>#DIV/0!</v>
      </c>
      <c r="S2844" t="str">
        <f>IF(P2844=Theater, "theater")</f>
        <v>theater</v>
      </c>
    </row>
    <row r="2845" spans="1:19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3">
        <f t="shared" si="176"/>
        <v>42534.166666666672</v>
      </c>
      <c r="K2845" s="5">
        <v>1462210950</v>
      </c>
      <c r="L2845" s="13">
        <f t="shared" si="177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8">
        <f t="shared" si="178"/>
        <v>0</v>
      </c>
      <c r="R2845" s="9" t="e">
        <f t="shared" si="179"/>
        <v>#DIV/0!</v>
      </c>
      <c r="S2845" t="str">
        <f>IF(P2845=Theater, "theater")</f>
        <v>theater</v>
      </c>
    </row>
    <row r="2846" spans="1:19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3">
        <f t="shared" si="176"/>
        <v>42739.546064814815</v>
      </c>
      <c r="K2846" s="5">
        <v>1480943180</v>
      </c>
      <c r="L2846" s="13">
        <f t="shared" si="177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8">
        <f t="shared" si="178"/>
        <v>5.4545454545454541</v>
      </c>
      <c r="R2846" s="9">
        <f t="shared" si="179"/>
        <v>30</v>
      </c>
      <c r="S2846" t="str">
        <f>IF(P2846=Theater, "theater")</f>
        <v>theater</v>
      </c>
    </row>
    <row r="2847" spans="1:19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3">
        <f t="shared" si="176"/>
        <v>42163.016585648147</v>
      </c>
      <c r="K2847" s="5">
        <v>1428539033</v>
      </c>
      <c r="L2847" s="13">
        <f t="shared" si="177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8">
        <f t="shared" si="178"/>
        <v>31.546666666666667</v>
      </c>
      <c r="R2847" s="9">
        <f t="shared" si="179"/>
        <v>60.666666666666664</v>
      </c>
      <c r="S2847" t="str">
        <f>IF(P2847=Theater, "theater")</f>
        <v>theater</v>
      </c>
    </row>
    <row r="2848" spans="1:19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3">
        <f t="shared" si="176"/>
        <v>42153.692060185189</v>
      </c>
      <c r="K2848" s="5">
        <v>1429029394</v>
      </c>
      <c r="L2848" s="13">
        <f t="shared" si="177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8">
        <f t="shared" si="178"/>
        <v>0</v>
      </c>
      <c r="R2848" s="9" t="e">
        <f t="shared" si="179"/>
        <v>#DIV/0!</v>
      </c>
      <c r="S2848" t="str">
        <f>IF(P2848=Theater, "theater")</f>
        <v>theater</v>
      </c>
    </row>
    <row r="2849" spans="1:19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3">
        <f t="shared" si="176"/>
        <v>42513.806307870371</v>
      </c>
      <c r="K2849" s="5">
        <v>1458847265</v>
      </c>
      <c r="L2849" s="13">
        <f t="shared" si="177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8">
        <f t="shared" si="178"/>
        <v>0</v>
      </c>
      <c r="R2849" s="9" t="e">
        <f t="shared" si="179"/>
        <v>#DIV/0!</v>
      </c>
      <c r="S2849" t="str">
        <f>IF(P2849=Theater, "theater")</f>
        <v>theater</v>
      </c>
    </row>
    <row r="2850" spans="1:19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3">
        <f t="shared" si="176"/>
        <v>42153.648831018523</v>
      </c>
      <c r="K2850" s="5">
        <v>1430321659</v>
      </c>
      <c r="L2850" s="13">
        <f t="shared" si="177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8">
        <f t="shared" si="178"/>
        <v>0.2</v>
      </c>
      <c r="R2850" s="9">
        <f t="shared" si="179"/>
        <v>23.333333333333332</v>
      </c>
      <c r="S2850" t="str">
        <f>IF(P2850=Theater, "theater")</f>
        <v>theater</v>
      </c>
    </row>
    <row r="2851" spans="1:19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3">
        <f t="shared" si="176"/>
        <v>42483.428240740745</v>
      </c>
      <c r="K2851" s="5">
        <v>1458814600</v>
      </c>
      <c r="L2851" s="13">
        <f t="shared" si="177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8">
        <f t="shared" si="178"/>
        <v>1</v>
      </c>
      <c r="R2851" s="9">
        <f t="shared" si="179"/>
        <v>5</v>
      </c>
      <c r="S2851" t="str">
        <f>IF(P2851=Theater, "theater")</f>
        <v>theater</v>
      </c>
    </row>
    <row r="2852" spans="1:19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3">
        <f t="shared" si="176"/>
        <v>41888.007071759261</v>
      </c>
      <c r="K2852" s="5">
        <v>1407370211</v>
      </c>
      <c r="L2852" s="13">
        <f t="shared" si="177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8">
        <f t="shared" si="178"/>
        <v>3.8875000000000002</v>
      </c>
      <c r="R2852" s="9">
        <f t="shared" si="179"/>
        <v>23.923076923076923</v>
      </c>
      <c r="S2852" t="str">
        <f>IF(P2852=Theater, "theater")</f>
        <v>theater</v>
      </c>
    </row>
    <row r="2853" spans="1:19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3">
        <f t="shared" si="176"/>
        <v>42398.970138888893</v>
      </c>
      <c r="K2853" s="5">
        <v>1453334629</v>
      </c>
      <c r="L2853" s="13">
        <f t="shared" si="177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8">
        <f t="shared" si="178"/>
        <v>0</v>
      </c>
      <c r="R2853" s="9" t="e">
        <f t="shared" si="179"/>
        <v>#DIV/0!</v>
      </c>
      <c r="S2853" t="str">
        <f>IF(P2853=Theater, "theater")</f>
        <v>theater</v>
      </c>
    </row>
    <row r="2854" spans="1:19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3">
        <f t="shared" si="176"/>
        <v>41811.045173611114</v>
      </c>
      <c r="K2854" s="5">
        <v>1400720703</v>
      </c>
      <c r="L2854" s="13">
        <f t="shared" si="177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8">
        <f t="shared" si="178"/>
        <v>1.9</v>
      </c>
      <c r="R2854" s="9">
        <f t="shared" si="179"/>
        <v>15.833333333333334</v>
      </c>
      <c r="S2854" t="str">
        <f>IF(P2854=Theater, "theater")</f>
        <v>theater</v>
      </c>
    </row>
    <row r="2855" spans="1:19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3">
        <f t="shared" si="176"/>
        <v>41896.190937499996</v>
      </c>
      <c r="K2855" s="5">
        <v>1405485297</v>
      </c>
      <c r="L2855" s="13">
        <f t="shared" si="177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8">
        <f t="shared" si="178"/>
        <v>0</v>
      </c>
      <c r="R2855" s="9" t="e">
        <f t="shared" si="179"/>
        <v>#DIV/0!</v>
      </c>
      <c r="S2855" t="str">
        <f>IF(P2855=Theater, "theater")</f>
        <v>theater</v>
      </c>
    </row>
    <row r="2856" spans="1:19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3">
        <f t="shared" si="176"/>
        <v>42131.71665509259</v>
      </c>
      <c r="K2856" s="5">
        <v>1429290719</v>
      </c>
      <c r="L2856" s="13">
        <f t="shared" si="177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8">
        <f t="shared" si="178"/>
        <v>41.699999999999996</v>
      </c>
      <c r="R2856" s="9">
        <f t="shared" si="179"/>
        <v>29.785714285714285</v>
      </c>
      <c r="S2856" t="str">
        <f>IF(P2856=Theater, "theater")</f>
        <v>theater</v>
      </c>
    </row>
    <row r="2857" spans="1:19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3">
        <f t="shared" si="176"/>
        <v>42398.981944444444</v>
      </c>
      <c r="K2857" s="5">
        <v>1451607071</v>
      </c>
      <c r="L2857" s="13">
        <f t="shared" si="177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8">
        <f t="shared" si="178"/>
        <v>50</v>
      </c>
      <c r="R2857" s="9">
        <f t="shared" si="179"/>
        <v>60</v>
      </c>
      <c r="S2857" t="str">
        <f>IF(P2857=Theater, "theater")</f>
        <v>theater</v>
      </c>
    </row>
    <row r="2858" spans="1:19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3">
        <f t="shared" si="176"/>
        <v>42224.898611111115</v>
      </c>
      <c r="K2858" s="5">
        <v>1433897647</v>
      </c>
      <c r="L2858" s="13">
        <f t="shared" si="177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8">
        <f t="shared" si="178"/>
        <v>4.8666666666666663</v>
      </c>
      <c r="R2858" s="9">
        <f t="shared" si="179"/>
        <v>24.333333333333332</v>
      </c>
      <c r="S2858" t="str">
        <f>IF(P2858=Theater, "theater")</f>
        <v>theater</v>
      </c>
    </row>
    <row r="2859" spans="1:19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3">
        <f t="shared" si="176"/>
        <v>42786.75</v>
      </c>
      <c r="K2859" s="5">
        <v>1482444295</v>
      </c>
      <c r="L2859" s="13">
        <f t="shared" si="177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8">
        <f t="shared" si="178"/>
        <v>19.736842105263158</v>
      </c>
      <c r="R2859" s="9">
        <f t="shared" si="179"/>
        <v>500</v>
      </c>
      <c r="S2859" t="str">
        <f>IF(P2859=Theater, "theater")</f>
        <v>theater</v>
      </c>
    </row>
    <row r="2860" spans="1:19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3">
        <f t="shared" si="176"/>
        <v>41978.477777777778</v>
      </c>
      <c r="K2860" s="5">
        <v>1415711095</v>
      </c>
      <c r="L2860" s="13">
        <f t="shared" si="177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8">
        <f t="shared" si="178"/>
        <v>0</v>
      </c>
      <c r="R2860" s="9" t="e">
        <f t="shared" si="179"/>
        <v>#DIV/0!</v>
      </c>
      <c r="S2860" t="str">
        <f>IF(P2860=Theater, "theater")</f>
        <v>theater</v>
      </c>
    </row>
    <row r="2861" spans="1:19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3">
        <f t="shared" si="176"/>
        <v>42293.362314814818</v>
      </c>
      <c r="K2861" s="5">
        <v>1439800904</v>
      </c>
      <c r="L2861" s="13">
        <f t="shared" si="177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8">
        <f t="shared" si="178"/>
        <v>1.7500000000000002</v>
      </c>
      <c r="R2861" s="9">
        <f t="shared" si="179"/>
        <v>35</v>
      </c>
      <c r="S2861" t="str">
        <f>IF(P2861=Theater, "theater")</f>
        <v>theater</v>
      </c>
    </row>
    <row r="2862" spans="1:19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3">
        <f t="shared" si="176"/>
        <v>42540.800648148142</v>
      </c>
      <c r="K2862" s="5">
        <v>1461179576</v>
      </c>
      <c r="L2862" s="13">
        <f t="shared" si="177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8">
        <f t="shared" si="178"/>
        <v>6.65</v>
      </c>
      <c r="R2862" s="9">
        <f t="shared" si="179"/>
        <v>29.555555555555557</v>
      </c>
      <c r="S2862" t="str">
        <f>IF(P2862=Theater, "theater")</f>
        <v>theater</v>
      </c>
    </row>
    <row r="2863" spans="1:19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3">
        <f t="shared" si="176"/>
        <v>42271.590833333335</v>
      </c>
      <c r="K2863" s="5">
        <v>1441894248</v>
      </c>
      <c r="L2863" s="13">
        <f t="shared" si="177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8">
        <f t="shared" si="178"/>
        <v>32</v>
      </c>
      <c r="R2863" s="9">
        <f t="shared" si="179"/>
        <v>26.666666666666668</v>
      </c>
      <c r="S2863" t="str">
        <f>IF(P2863=Theater, "theater")</f>
        <v>theater</v>
      </c>
    </row>
    <row r="2864" spans="1:19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3">
        <f t="shared" si="176"/>
        <v>41814.789687500001</v>
      </c>
      <c r="K2864" s="5">
        <v>1401044229</v>
      </c>
      <c r="L2864" s="13">
        <f t="shared" si="177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8">
        <f t="shared" si="178"/>
        <v>0.43307086614173229</v>
      </c>
      <c r="R2864" s="9">
        <f t="shared" si="179"/>
        <v>18.333333333333332</v>
      </c>
      <c r="S2864" t="str">
        <f>IF(P2864=Theater, "theater")</f>
        <v>theater</v>
      </c>
    </row>
    <row r="2865" spans="1:19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3">
        <f t="shared" si="176"/>
        <v>41891.675034722226</v>
      </c>
      <c r="K2865" s="5">
        <v>1405095123</v>
      </c>
      <c r="L2865" s="13">
        <f t="shared" si="177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8">
        <f t="shared" si="178"/>
        <v>0.04</v>
      </c>
      <c r="R2865" s="9">
        <f t="shared" si="179"/>
        <v>20</v>
      </c>
      <c r="S2865" t="str">
        <f>IF(P2865=Theater, "theater")</f>
        <v>theater</v>
      </c>
    </row>
    <row r="2866" spans="1:19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3">
        <f t="shared" si="176"/>
        <v>42202.554166666669</v>
      </c>
      <c r="K2866" s="5">
        <v>1434552207</v>
      </c>
      <c r="L2866" s="13">
        <f t="shared" si="177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8">
        <f t="shared" si="178"/>
        <v>1.6</v>
      </c>
      <c r="R2866" s="9">
        <f t="shared" si="179"/>
        <v>13.333333333333334</v>
      </c>
      <c r="S2866" t="str">
        <f>IF(P2866=Theater, "theater")</f>
        <v>theater</v>
      </c>
    </row>
    <row r="2867" spans="1:19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3">
        <f t="shared" si="176"/>
        <v>42010.114108796297</v>
      </c>
      <c r="K2867" s="5">
        <v>1415328259</v>
      </c>
      <c r="L2867" s="13">
        <f t="shared" si="177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8">
        <f t="shared" si="178"/>
        <v>0</v>
      </c>
      <c r="R2867" s="9" t="e">
        <f t="shared" si="179"/>
        <v>#DIV/0!</v>
      </c>
      <c r="S2867" t="str">
        <f>IF(P2867=Theater, "theater")</f>
        <v>theater</v>
      </c>
    </row>
    <row r="2868" spans="1:19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3">
        <f t="shared" si="176"/>
        <v>42657.916666666672</v>
      </c>
      <c r="K2868" s="5">
        <v>1473893721</v>
      </c>
      <c r="L2868" s="13">
        <f t="shared" si="177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8">
        <f t="shared" si="178"/>
        <v>0.89999999999999991</v>
      </c>
      <c r="R2868" s="9">
        <f t="shared" si="179"/>
        <v>22.5</v>
      </c>
      <c r="S2868" t="str">
        <f>IF(P2868=Theater, "theater")</f>
        <v>theater</v>
      </c>
    </row>
    <row r="2869" spans="1:19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3">
        <f t="shared" si="176"/>
        <v>42555.166666666672</v>
      </c>
      <c r="K2869" s="5">
        <v>1465533672</v>
      </c>
      <c r="L2869" s="13">
        <f t="shared" si="177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8">
        <f t="shared" si="178"/>
        <v>20.16</v>
      </c>
      <c r="R2869" s="9">
        <f t="shared" si="179"/>
        <v>50.4</v>
      </c>
      <c r="S2869" t="str">
        <f>IF(P2869=Theater, "theater")</f>
        <v>theater</v>
      </c>
    </row>
    <row r="2870" spans="1:19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3">
        <f t="shared" si="176"/>
        <v>42648.827013888891</v>
      </c>
      <c r="K2870" s="5">
        <v>1473105054</v>
      </c>
      <c r="L2870" s="13">
        <f t="shared" si="177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8">
        <f t="shared" si="178"/>
        <v>42.011733333333332</v>
      </c>
      <c r="R2870" s="9">
        <f t="shared" si="179"/>
        <v>105.02933333333334</v>
      </c>
      <c r="S2870" t="str">
        <f>IF(P2870=Theater, "theater")</f>
        <v>theater</v>
      </c>
    </row>
    <row r="2871" spans="1:19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3">
        <f t="shared" si="176"/>
        <v>42570.593530092592</v>
      </c>
      <c r="K2871" s="5">
        <v>1466345681</v>
      </c>
      <c r="L2871" s="13">
        <f t="shared" si="177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8">
        <f t="shared" si="178"/>
        <v>0.88500000000000001</v>
      </c>
      <c r="R2871" s="9">
        <f t="shared" si="179"/>
        <v>35.4</v>
      </c>
      <c r="S2871" t="str">
        <f>IF(P2871=Theater, "theater")</f>
        <v>theater</v>
      </c>
    </row>
    <row r="2872" spans="1:19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3">
        <f t="shared" si="176"/>
        <v>41776.189409722225</v>
      </c>
      <c r="K2872" s="5">
        <v>1397709165</v>
      </c>
      <c r="L2872" s="13">
        <f t="shared" si="177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8">
        <f t="shared" si="178"/>
        <v>15</v>
      </c>
      <c r="R2872" s="9">
        <f t="shared" si="179"/>
        <v>83.333333333333329</v>
      </c>
      <c r="S2872" t="str">
        <f>IF(P2872=Theater, "theater")</f>
        <v>theater</v>
      </c>
    </row>
    <row r="2873" spans="1:19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3">
        <f t="shared" si="176"/>
        <v>41994.738576388889</v>
      </c>
      <c r="K2873" s="5">
        <v>1417455813</v>
      </c>
      <c r="L2873" s="13">
        <f t="shared" si="177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8">
        <f t="shared" si="178"/>
        <v>4.67</v>
      </c>
      <c r="R2873" s="9">
        <f t="shared" si="179"/>
        <v>35.92307692307692</v>
      </c>
      <c r="S2873" t="str">
        <f>IF(P2873=Theater, "theater")</f>
        <v>theater</v>
      </c>
    </row>
    <row r="2874" spans="1:19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3">
        <f t="shared" si="176"/>
        <v>42175.11618055556</v>
      </c>
      <c r="K2874" s="5">
        <v>1429584438</v>
      </c>
      <c r="L2874" s="13">
        <f t="shared" si="177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8">
        <f t="shared" si="178"/>
        <v>0</v>
      </c>
      <c r="R2874" s="9" t="e">
        <f t="shared" si="179"/>
        <v>#DIV/0!</v>
      </c>
      <c r="S2874" t="str">
        <f>IF(P2874=Theater, "theater")</f>
        <v>theater</v>
      </c>
    </row>
    <row r="2875" spans="1:19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3">
        <f t="shared" si="176"/>
        <v>42032.817488425921</v>
      </c>
      <c r="K2875" s="5">
        <v>1419881831</v>
      </c>
      <c r="L2875" s="13">
        <f t="shared" si="177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8">
        <f t="shared" si="178"/>
        <v>38.119999999999997</v>
      </c>
      <c r="R2875" s="9">
        <f t="shared" si="179"/>
        <v>119.125</v>
      </c>
      <c r="S2875" t="str">
        <f>IF(P2875=Theater, "theater")</f>
        <v>theater</v>
      </c>
    </row>
    <row r="2876" spans="1:19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3">
        <f t="shared" si="176"/>
        <v>42752.84474537037</v>
      </c>
      <c r="K2876" s="5">
        <v>1482092186</v>
      </c>
      <c r="L2876" s="13">
        <f t="shared" si="177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8">
        <f t="shared" si="178"/>
        <v>5.42</v>
      </c>
      <c r="R2876" s="9">
        <f t="shared" si="179"/>
        <v>90.333333333333329</v>
      </c>
      <c r="S2876" t="str">
        <f>IF(P2876=Theater, "theater")</f>
        <v>theater</v>
      </c>
    </row>
    <row r="2877" spans="1:19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3">
        <f t="shared" si="176"/>
        <v>42495.128391203703</v>
      </c>
      <c r="K2877" s="5">
        <v>1459825493</v>
      </c>
      <c r="L2877" s="13">
        <f t="shared" si="177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8">
        <f t="shared" si="178"/>
        <v>3.4999999999999996E-2</v>
      </c>
      <c r="R2877" s="9">
        <f t="shared" si="179"/>
        <v>2.3333333333333335</v>
      </c>
      <c r="S2877" t="str">
        <f>IF(P2877=Theater, "theater")</f>
        <v>theater</v>
      </c>
    </row>
    <row r="2878" spans="1:19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3">
        <f t="shared" si="176"/>
        <v>42201.743969907402</v>
      </c>
      <c r="K2878" s="5">
        <v>1434477079</v>
      </c>
      <c r="L2878" s="13">
        <f t="shared" si="177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8">
        <f t="shared" si="178"/>
        <v>0</v>
      </c>
      <c r="R2878" s="9" t="e">
        <f t="shared" si="179"/>
        <v>#DIV/0!</v>
      </c>
      <c r="S2878" t="str">
        <f>IF(P2878=Theater, "theater")</f>
        <v>theater</v>
      </c>
    </row>
    <row r="2879" spans="1:19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3">
        <f t="shared" si="176"/>
        <v>42704.708333333328</v>
      </c>
      <c r="K2879" s="5">
        <v>1477781724</v>
      </c>
      <c r="L2879" s="13">
        <f t="shared" si="177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8">
        <f t="shared" si="178"/>
        <v>10.833333333333334</v>
      </c>
      <c r="R2879" s="9">
        <f t="shared" si="179"/>
        <v>108.33333333333333</v>
      </c>
      <c r="S2879" t="str">
        <f>IF(P2879=Theater, "theater")</f>
        <v>theater</v>
      </c>
    </row>
    <row r="2880" spans="1:19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3">
        <f t="shared" si="176"/>
        <v>42188.615682870368</v>
      </c>
      <c r="K2880" s="5">
        <v>1430750795</v>
      </c>
      <c r="L2880" s="13">
        <f t="shared" si="177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8">
        <f t="shared" si="178"/>
        <v>2.1</v>
      </c>
      <c r="R2880" s="9">
        <f t="shared" si="179"/>
        <v>15.75</v>
      </c>
      <c r="S2880" t="str">
        <f>IF(P2880=Theater, "theater")</f>
        <v>theater</v>
      </c>
    </row>
    <row r="2881" spans="1:19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3">
        <f t="shared" si="176"/>
        <v>42389.725243055553</v>
      </c>
      <c r="K2881" s="5">
        <v>1450718661</v>
      </c>
      <c r="L2881" s="13">
        <f t="shared" si="177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8">
        <f t="shared" si="178"/>
        <v>0.2589285714285714</v>
      </c>
      <c r="R2881" s="9">
        <f t="shared" si="179"/>
        <v>29</v>
      </c>
      <c r="S2881" t="str">
        <f>IF(P2881=Theater, "theater")</f>
        <v>theater</v>
      </c>
    </row>
    <row r="2882" spans="1:19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3">
        <f t="shared" si="176"/>
        <v>42236.711805555555</v>
      </c>
      <c r="K2882" s="5">
        <v>1436305452</v>
      </c>
      <c r="L2882" s="13">
        <f t="shared" si="177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8">
        <f t="shared" si="178"/>
        <v>23.333333333333332</v>
      </c>
      <c r="R2882" s="9">
        <f t="shared" si="179"/>
        <v>96.551724137931032</v>
      </c>
      <c r="S2882" t="str">
        <f>IF(P2882=Theater, "theater")</f>
        <v>theater</v>
      </c>
    </row>
    <row r="2883" spans="1:19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3">
        <f t="shared" ref="J2883:J2946" si="180">(((I2883/60)/60)/24)+DATE(1970,1,1)</f>
        <v>41976.639305555553</v>
      </c>
      <c r="K2883" s="5">
        <v>1412432436</v>
      </c>
      <c r="L2883" s="13">
        <f t="shared" ref="L2883:L2946" si="18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8">
        <f t="shared" ref="Q2883:Q2946" si="182">E2883/D2883*100</f>
        <v>0</v>
      </c>
      <c r="R2883" s="9" t="e">
        <f t="shared" ref="R2883:R2946" si="183">E2883/N2883</f>
        <v>#DIV/0!</v>
      </c>
      <c r="S2883" t="str">
        <f>IF(P2883=Theater, "theater")</f>
        <v>theater</v>
      </c>
    </row>
    <row r="2884" spans="1:19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3">
        <f t="shared" si="180"/>
        <v>42491.596273148149</v>
      </c>
      <c r="K2884" s="5">
        <v>1459520318</v>
      </c>
      <c r="L2884" s="13">
        <f t="shared" si="181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8">
        <f t="shared" si="182"/>
        <v>33.6</v>
      </c>
      <c r="R2884" s="9">
        <f t="shared" si="183"/>
        <v>63</v>
      </c>
      <c r="S2884" t="str">
        <f>IF(P2884=Theater, "theater")</f>
        <v>theater</v>
      </c>
    </row>
    <row r="2885" spans="1:19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3">
        <f t="shared" si="180"/>
        <v>42406.207638888889</v>
      </c>
      <c r="K2885" s="5">
        <v>1451684437</v>
      </c>
      <c r="L2885" s="13">
        <f t="shared" si="181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8">
        <f t="shared" si="182"/>
        <v>19.079999999999998</v>
      </c>
      <c r="R2885" s="9">
        <f t="shared" si="183"/>
        <v>381.6</v>
      </c>
      <c r="S2885" t="str">
        <f>IF(P2885=Theater, "theater")</f>
        <v>theater</v>
      </c>
    </row>
    <row r="2886" spans="1:19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3">
        <f t="shared" si="180"/>
        <v>41978.727256944447</v>
      </c>
      <c r="K2886" s="5">
        <v>1415208435</v>
      </c>
      <c r="L2886" s="13">
        <f t="shared" si="181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8">
        <f t="shared" si="182"/>
        <v>0.41111111111111115</v>
      </c>
      <c r="R2886" s="9">
        <f t="shared" si="183"/>
        <v>46.25</v>
      </c>
      <c r="S2886" t="str">
        <f>IF(P2886=Theater, "theater")</f>
        <v>theater</v>
      </c>
    </row>
    <row r="2887" spans="1:19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3">
        <f t="shared" si="180"/>
        <v>42077.034733796296</v>
      </c>
      <c r="K2887" s="5">
        <v>1423705801</v>
      </c>
      <c r="L2887" s="13">
        <f t="shared" si="181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8">
        <f t="shared" si="182"/>
        <v>32.5</v>
      </c>
      <c r="R2887" s="9">
        <f t="shared" si="183"/>
        <v>26</v>
      </c>
      <c r="S2887" t="str">
        <f>IF(P2887=Theater, "theater")</f>
        <v>theater</v>
      </c>
    </row>
    <row r="2888" spans="1:19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3">
        <f t="shared" si="180"/>
        <v>42266.165972222225</v>
      </c>
      <c r="K2888" s="5">
        <v>1442243484</v>
      </c>
      <c r="L2888" s="13">
        <f t="shared" si="181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8">
        <f t="shared" si="182"/>
        <v>5</v>
      </c>
      <c r="R2888" s="9">
        <f t="shared" si="183"/>
        <v>10</v>
      </c>
      <c r="S2888" t="str">
        <f>IF(P2888=Theater, "theater")</f>
        <v>theater</v>
      </c>
    </row>
    <row r="2889" spans="1:19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3">
        <f t="shared" si="180"/>
        <v>42015.427361111113</v>
      </c>
      <c r="K2889" s="5">
        <v>1418379324</v>
      </c>
      <c r="L2889" s="13">
        <f t="shared" si="181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8">
        <f t="shared" si="182"/>
        <v>0.16666666666666669</v>
      </c>
      <c r="R2889" s="9">
        <f t="shared" si="183"/>
        <v>5</v>
      </c>
      <c r="S2889" t="str">
        <f>IF(P2889=Theater, "theater")</f>
        <v>theater</v>
      </c>
    </row>
    <row r="2890" spans="1:19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3">
        <f t="shared" si="180"/>
        <v>41930.207638888889</v>
      </c>
      <c r="K2890" s="5">
        <v>1412945440</v>
      </c>
      <c r="L2890" s="13">
        <f t="shared" si="181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8">
        <f t="shared" si="182"/>
        <v>0</v>
      </c>
      <c r="R2890" s="9" t="e">
        <f t="shared" si="183"/>
        <v>#DIV/0!</v>
      </c>
      <c r="S2890" t="str">
        <f>IF(P2890=Theater, "theater")</f>
        <v>theater</v>
      </c>
    </row>
    <row r="2891" spans="1:19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3">
        <f t="shared" si="180"/>
        <v>41880.863252314812</v>
      </c>
      <c r="K2891" s="5">
        <v>1406752985</v>
      </c>
      <c r="L2891" s="13">
        <f t="shared" si="181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8">
        <f t="shared" si="182"/>
        <v>38.066666666666663</v>
      </c>
      <c r="R2891" s="9">
        <f t="shared" si="183"/>
        <v>81.571428571428569</v>
      </c>
      <c r="S2891" t="str">
        <f>IF(P2891=Theater, "theater")</f>
        <v>theater</v>
      </c>
    </row>
    <row r="2892" spans="1:19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3">
        <f t="shared" si="180"/>
        <v>41860.125</v>
      </c>
      <c r="K2892" s="5">
        <v>1405100992</v>
      </c>
      <c r="L2892" s="13">
        <f t="shared" si="181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8">
        <f t="shared" si="182"/>
        <v>1.05</v>
      </c>
      <c r="R2892" s="9">
        <f t="shared" si="183"/>
        <v>7</v>
      </c>
      <c r="S2892" t="str">
        <f>IF(P2892=Theater, "theater")</f>
        <v>theater</v>
      </c>
    </row>
    <row r="2893" spans="1:19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3">
        <f t="shared" si="180"/>
        <v>42475.84175925926</v>
      </c>
      <c r="K2893" s="5">
        <v>1455570728</v>
      </c>
      <c r="L2893" s="13">
        <f t="shared" si="181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8">
        <f t="shared" si="182"/>
        <v>2.73</v>
      </c>
      <c r="R2893" s="9">
        <f t="shared" si="183"/>
        <v>27.3</v>
      </c>
      <c r="S2893" t="str">
        <f>IF(P2893=Theater, "theater")</f>
        <v>theater</v>
      </c>
    </row>
    <row r="2894" spans="1:19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3">
        <f t="shared" si="180"/>
        <v>41876.875</v>
      </c>
      <c r="K2894" s="5">
        <v>1408381704</v>
      </c>
      <c r="L2894" s="13">
        <f t="shared" si="181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8">
        <f t="shared" si="182"/>
        <v>9.0909090909090917</v>
      </c>
      <c r="R2894" s="9">
        <f t="shared" si="183"/>
        <v>29.411764705882351</v>
      </c>
      <c r="S2894" t="str">
        <f>IF(P2894=Theater, "theater")</f>
        <v>theater</v>
      </c>
    </row>
    <row r="2895" spans="1:19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3">
        <f t="shared" si="180"/>
        <v>42013.083333333328</v>
      </c>
      <c r="K2895" s="5">
        <v>1415644395</v>
      </c>
      <c r="L2895" s="13">
        <f t="shared" si="181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8">
        <f t="shared" si="182"/>
        <v>0.5</v>
      </c>
      <c r="R2895" s="9">
        <f t="shared" si="183"/>
        <v>12.5</v>
      </c>
      <c r="S2895" t="str">
        <f>IF(P2895=Theater, "theater")</f>
        <v>theater</v>
      </c>
    </row>
    <row r="2896" spans="1:19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3">
        <f t="shared" si="180"/>
        <v>42097.944618055553</v>
      </c>
      <c r="K2896" s="5">
        <v>1422920415</v>
      </c>
      <c r="L2896" s="13">
        <f t="shared" si="181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8">
        <f t="shared" si="182"/>
        <v>0</v>
      </c>
      <c r="R2896" s="9" t="e">
        <f t="shared" si="183"/>
        <v>#DIV/0!</v>
      </c>
      <c r="S2896" t="str">
        <f>IF(P2896=Theater, "theater")</f>
        <v>theater</v>
      </c>
    </row>
    <row r="2897" spans="1:19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3">
        <f t="shared" si="180"/>
        <v>41812.875</v>
      </c>
      <c r="K2897" s="5">
        <v>1403356792</v>
      </c>
      <c r="L2897" s="13">
        <f t="shared" si="181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8">
        <f t="shared" si="182"/>
        <v>4.5999999999999996</v>
      </c>
      <c r="R2897" s="9">
        <f t="shared" si="183"/>
        <v>5.75</v>
      </c>
      <c r="S2897" t="str">
        <f>IF(P2897=Theater, "theater")</f>
        <v>theater</v>
      </c>
    </row>
    <row r="2898" spans="1:19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3">
        <f t="shared" si="180"/>
        <v>42716.25</v>
      </c>
      <c r="K2898" s="5">
        <v>1480283321</v>
      </c>
      <c r="L2898" s="13">
        <f t="shared" si="181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8">
        <f t="shared" si="182"/>
        <v>20.833333333333336</v>
      </c>
      <c r="R2898" s="9">
        <f t="shared" si="183"/>
        <v>52.083333333333336</v>
      </c>
      <c r="S2898" t="str">
        <f>IF(P2898=Theater, "theater")</f>
        <v>theater</v>
      </c>
    </row>
    <row r="2899" spans="1:19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3">
        <f t="shared" si="180"/>
        <v>42288.645196759258</v>
      </c>
      <c r="K2899" s="5">
        <v>1441985458</v>
      </c>
      <c r="L2899" s="13">
        <f t="shared" si="181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8">
        <f t="shared" si="182"/>
        <v>4.583333333333333</v>
      </c>
      <c r="R2899" s="9">
        <f t="shared" si="183"/>
        <v>183.33333333333334</v>
      </c>
      <c r="S2899" t="str">
        <f>IF(P2899=Theater, "theater")</f>
        <v>theater</v>
      </c>
    </row>
    <row r="2900" spans="1:19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3">
        <f t="shared" si="180"/>
        <v>42308.664965277778</v>
      </c>
      <c r="K2900" s="5">
        <v>1443715053</v>
      </c>
      <c r="L2900" s="13">
        <f t="shared" si="181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8">
        <f t="shared" si="182"/>
        <v>4.2133333333333338</v>
      </c>
      <c r="R2900" s="9">
        <f t="shared" si="183"/>
        <v>26.333333333333332</v>
      </c>
      <c r="S2900" t="str">
        <f>IF(P2900=Theater, "theater")</f>
        <v>theater</v>
      </c>
    </row>
    <row r="2901" spans="1:19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3">
        <f t="shared" si="180"/>
        <v>42575.078217592592</v>
      </c>
      <c r="K2901" s="5">
        <v>1464141158</v>
      </c>
      <c r="L2901" s="13">
        <f t="shared" si="181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8">
        <f t="shared" si="182"/>
        <v>0</v>
      </c>
      <c r="R2901" s="9" t="e">
        <f t="shared" si="183"/>
        <v>#DIV/0!</v>
      </c>
      <c r="S2901" t="str">
        <f>IF(P2901=Theater, "theater")</f>
        <v>theater</v>
      </c>
    </row>
    <row r="2902" spans="1:19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3">
        <f t="shared" si="180"/>
        <v>41860.234166666669</v>
      </c>
      <c r="K2902" s="5">
        <v>1404970632</v>
      </c>
      <c r="L2902" s="13">
        <f t="shared" si="181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8">
        <f t="shared" si="182"/>
        <v>61.909090909090914</v>
      </c>
      <c r="R2902" s="9">
        <f t="shared" si="183"/>
        <v>486.42857142857144</v>
      </c>
      <c r="S2902" t="str">
        <f>IF(P2902=Theater, "theater")</f>
        <v>theater</v>
      </c>
    </row>
    <row r="2903" spans="1:19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3">
        <f t="shared" si="180"/>
        <v>42042.904386574075</v>
      </c>
      <c r="K2903" s="5">
        <v>1418161339</v>
      </c>
      <c r="L2903" s="13">
        <f t="shared" si="181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8">
        <f t="shared" si="182"/>
        <v>0.8</v>
      </c>
      <c r="R2903" s="9">
        <f t="shared" si="183"/>
        <v>3</v>
      </c>
      <c r="S2903" t="str">
        <f>IF(P2903=Theater, "theater")</f>
        <v>theater</v>
      </c>
    </row>
    <row r="2904" spans="1:19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3">
        <f t="shared" si="180"/>
        <v>42240.439768518518</v>
      </c>
      <c r="K2904" s="5">
        <v>1437820396</v>
      </c>
      <c r="L2904" s="13">
        <f t="shared" si="181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8">
        <f t="shared" si="182"/>
        <v>1.6666666666666666E-2</v>
      </c>
      <c r="R2904" s="9">
        <f t="shared" si="183"/>
        <v>25</v>
      </c>
      <c r="S2904" t="str">
        <f>IF(P2904=Theater, "theater")</f>
        <v>theater</v>
      </c>
    </row>
    <row r="2905" spans="1:19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3">
        <f t="shared" si="180"/>
        <v>42256.166874999995</v>
      </c>
      <c r="K2905" s="5">
        <v>1436587218</v>
      </c>
      <c r="L2905" s="13">
        <f t="shared" si="181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8">
        <f t="shared" si="182"/>
        <v>0.77999999999999992</v>
      </c>
      <c r="R2905" s="9">
        <f t="shared" si="183"/>
        <v>9.75</v>
      </c>
      <c r="S2905" t="str">
        <f>IF(P2905=Theater, "theater")</f>
        <v>theater</v>
      </c>
    </row>
    <row r="2906" spans="1:19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3">
        <f t="shared" si="180"/>
        <v>41952.5</v>
      </c>
      <c r="K2906" s="5">
        <v>1414538031</v>
      </c>
      <c r="L2906" s="13">
        <f t="shared" si="181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8">
        <f t="shared" si="182"/>
        <v>5</v>
      </c>
      <c r="R2906" s="9">
        <f t="shared" si="183"/>
        <v>18.75</v>
      </c>
      <c r="S2906" t="str">
        <f>IF(P2906=Theater, "theater")</f>
        <v>theater</v>
      </c>
    </row>
    <row r="2907" spans="1:19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3">
        <f t="shared" si="180"/>
        <v>42620.056863425925</v>
      </c>
      <c r="K2907" s="5">
        <v>1472001713</v>
      </c>
      <c r="L2907" s="13">
        <f t="shared" si="181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8">
        <f t="shared" si="182"/>
        <v>17.771428571428572</v>
      </c>
      <c r="R2907" s="9">
        <f t="shared" si="183"/>
        <v>36.588235294117645</v>
      </c>
      <c r="S2907" t="str">
        <f>IF(P2907=Theater, "theater")</f>
        <v>theater</v>
      </c>
    </row>
    <row r="2908" spans="1:19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3">
        <f t="shared" si="180"/>
        <v>42217.041666666672</v>
      </c>
      <c r="K2908" s="5">
        <v>1436888066</v>
      </c>
      <c r="L2908" s="13">
        <f t="shared" si="181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8">
        <f t="shared" si="182"/>
        <v>9.4166666666666661</v>
      </c>
      <c r="R2908" s="9">
        <f t="shared" si="183"/>
        <v>80.714285714285708</v>
      </c>
      <c r="S2908" t="str">
        <f>IF(P2908=Theater, "theater")</f>
        <v>theater</v>
      </c>
    </row>
    <row r="2909" spans="1:19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3">
        <f t="shared" si="180"/>
        <v>42504.877743055549</v>
      </c>
      <c r="K2909" s="5">
        <v>1458075837</v>
      </c>
      <c r="L2909" s="13">
        <f t="shared" si="181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8">
        <f t="shared" si="182"/>
        <v>0.08</v>
      </c>
      <c r="R2909" s="9">
        <f t="shared" si="183"/>
        <v>1</v>
      </c>
      <c r="S2909" t="str">
        <f>IF(P2909=Theater, "theater")</f>
        <v>theater</v>
      </c>
    </row>
    <row r="2910" spans="1:19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3">
        <f t="shared" si="180"/>
        <v>42529.731701388882</v>
      </c>
      <c r="K2910" s="5">
        <v>1462815219</v>
      </c>
      <c r="L2910" s="13">
        <f t="shared" si="181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8">
        <f t="shared" si="182"/>
        <v>2.75</v>
      </c>
      <c r="R2910" s="9">
        <f t="shared" si="183"/>
        <v>52.8</v>
      </c>
      <c r="S2910" t="str">
        <f>IF(P2910=Theater, "theater")</f>
        <v>theater</v>
      </c>
    </row>
    <row r="2911" spans="1:19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3">
        <f t="shared" si="180"/>
        <v>41968.823611111111</v>
      </c>
      <c r="K2911" s="5">
        <v>1413527001</v>
      </c>
      <c r="L2911" s="13">
        <f t="shared" si="181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8">
        <f t="shared" si="182"/>
        <v>1.1111111111111112E-2</v>
      </c>
      <c r="R2911" s="9">
        <f t="shared" si="183"/>
        <v>20</v>
      </c>
      <c r="S2911" t="str">
        <f>IF(P2911=Theater, "theater")</f>
        <v>theater</v>
      </c>
    </row>
    <row r="2912" spans="1:19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3">
        <f t="shared" si="180"/>
        <v>42167.841284722221</v>
      </c>
      <c r="K2912" s="5">
        <v>1428955887</v>
      </c>
      <c r="L2912" s="13">
        <f t="shared" si="181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8">
        <f t="shared" si="182"/>
        <v>3.3333333333333335E-3</v>
      </c>
      <c r="R2912" s="9">
        <f t="shared" si="183"/>
        <v>1</v>
      </c>
      <c r="S2912" t="str">
        <f>IF(P2912=Theater, "theater")</f>
        <v>theater</v>
      </c>
    </row>
    <row r="2913" spans="1:19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3">
        <f t="shared" si="180"/>
        <v>42182.768819444449</v>
      </c>
      <c r="K2913" s="5">
        <v>1431973626</v>
      </c>
      <c r="L2913" s="13">
        <f t="shared" si="181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8">
        <f t="shared" si="182"/>
        <v>36.5</v>
      </c>
      <c r="R2913" s="9">
        <f t="shared" si="183"/>
        <v>46.928571428571431</v>
      </c>
      <c r="S2913" t="str">
        <f>IF(P2913=Theater, "theater")</f>
        <v>theater</v>
      </c>
    </row>
    <row r="2914" spans="1:19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3">
        <f t="shared" si="180"/>
        <v>42384.131643518514</v>
      </c>
      <c r="K2914" s="5">
        <v>1450235374</v>
      </c>
      <c r="L2914" s="13">
        <f t="shared" si="181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8">
        <f t="shared" si="182"/>
        <v>14.058171745152354</v>
      </c>
      <c r="R2914" s="9">
        <f t="shared" si="183"/>
        <v>78.07692307692308</v>
      </c>
      <c r="S2914" t="str">
        <f>IF(P2914=Theater, "theater")</f>
        <v>theater</v>
      </c>
    </row>
    <row r="2915" spans="1:19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3">
        <f t="shared" si="180"/>
        <v>41888.922905092593</v>
      </c>
      <c r="K2915" s="5">
        <v>1404857339</v>
      </c>
      <c r="L2915" s="13">
        <f t="shared" si="181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8">
        <f t="shared" si="182"/>
        <v>0.02</v>
      </c>
      <c r="R2915" s="9">
        <f t="shared" si="183"/>
        <v>1</v>
      </c>
      <c r="S2915" t="str">
        <f>IF(P2915=Theater, "theater")</f>
        <v>theater</v>
      </c>
    </row>
    <row r="2916" spans="1:19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3">
        <f t="shared" si="180"/>
        <v>42077.865671296298</v>
      </c>
      <c r="K2916" s="5">
        <v>1421185594</v>
      </c>
      <c r="L2916" s="13">
        <f t="shared" si="181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8">
        <f t="shared" si="182"/>
        <v>4.0000000000000001E-3</v>
      </c>
      <c r="R2916" s="9">
        <f t="shared" si="183"/>
        <v>1</v>
      </c>
      <c r="S2916" t="str">
        <f>IF(P2916=Theater, "theater")</f>
        <v>theater</v>
      </c>
    </row>
    <row r="2917" spans="1:19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3">
        <f t="shared" si="180"/>
        <v>42445.356365740736</v>
      </c>
      <c r="K2917" s="5">
        <v>1455528790</v>
      </c>
      <c r="L2917" s="13">
        <f t="shared" si="181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8">
        <f t="shared" si="182"/>
        <v>61.1</v>
      </c>
      <c r="R2917" s="9">
        <f t="shared" si="183"/>
        <v>203.66666666666666</v>
      </c>
      <c r="S2917" t="str">
        <f>IF(P2917=Theater, "theater")</f>
        <v>theater</v>
      </c>
    </row>
    <row r="2918" spans="1:19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3">
        <f t="shared" si="180"/>
        <v>41778.476724537039</v>
      </c>
      <c r="K2918" s="5">
        <v>1398511589</v>
      </c>
      <c r="L2918" s="13">
        <f t="shared" si="181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8">
        <f t="shared" si="182"/>
        <v>7.8378378378378386</v>
      </c>
      <c r="R2918" s="9">
        <f t="shared" si="183"/>
        <v>20.714285714285715</v>
      </c>
      <c r="S2918" t="str">
        <f>IF(P2918=Theater, "theater")</f>
        <v>theater</v>
      </c>
    </row>
    <row r="2919" spans="1:19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3">
        <f t="shared" si="180"/>
        <v>42263.234340277777</v>
      </c>
      <c r="K2919" s="5">
        <v>1440826647</v>
      </c>
      <c r="L2919" s="13">
        <f t="shared" si="181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8">
        <f t="shared" si="182"/>
        <v>21.85</v>
      </c>
      <c r="R2919" s="9">
        <f t="shared" si="183"/>
        <v>48.555555555555557</v>
      </c>
      <c r="S2919" t="str">
        <f>IF(P2919=Theater, "theater")</f>
        <v>theater</v>
      </c>
    </row>
    <row r="2920" spans="1:19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3">
        <f t="shared" si="180"/>
        <v>42306.629710648151</v>
      </c>
      <c r="K2920" s="5">
        <v>1443712007</v>
      </c>
      <c r="L2920" s="13">
        <f t="shared" si="181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8">
        <f t="shared" si="182"/>
        <v>27.24</v>
      </c>
      <c r="R2920" s="9">
        <f t="shared" si="183"/>
        <v>68.099999999999994</v>
      </c>
      <c r="S2920" t="str">
        <f>IF(P2920=Theater, "theater")</f>
        <v>theater</v>
      </c>
    </row>
    <row r="2921" spans="1:19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3">
        <f t="shared" si="180"/>
        <v>41856.61954861111</v>
      </c>
      <c r="K2921" s="5">
        <v>1404658329</v>
      </c>
      <c r="L2921" s="13">
        <f t="shared" si="181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8">
        <f t="shared" si="182"/>
        <v>8.5</v>
      </c>
      <c r="R2921" s="9">
        <f t="shared" si="183"/>
        <v>8.5</v>
      </c>
      <c r="S2921" t="str">
        <f>IF(P2921=Theater, "theater")</f>
        <v>theater</v>
      </c>
    </row>
    <row r="2922" spans="1:19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3">
        <f t="shared" si="180"/>
        <v>42088.750810185185</v>
      </c>
      <c r="K2922" s="5">
        <v>1424718070</v>
      </c>
      <c r="L2922" s="13">
        <f t="shared" si="181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8">
        <f t="shared" si="182"/>
        <v>26.840000000000003</v>
      </c>
      <c r="R2922" s="9">
        <f t="shared" si="183"/>
        <v>51.615384615384613</v>
      </c>
      <c r="S2922" t="str">
        <f>IF(P2922=Theater, "theater")</f>
        <v>theater</v>
      </c>
    </row>
    <row r="2923" spans="1:19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3">
        <f t="shared" si="180"/>
        <v>41907.886620370373</v>
      </c>
      <c r="K2923" s="5">
        <v>1409087804</v>
      </c>
      <c r="L2923" s="13">
        <f t="shared" si="181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8">
        <f t="shared" si="182"/>
        <v>129</v>
      </c>
      <c r="R2923" s="9">
        <f t="shared" si="183"/>
        <v>43</v>
      </c>
      <c r="S2923" t="str">
        <f>IF(P2923=Theater, "theater")</f>
        <v>theater</v>
      </c>
    </row>
    <row r="2924" spans="1:19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3">
        <f t="shared" si="180"/>
        <v>42142.874155092592</v>
      </c>
      <c r="K2924" s="5">
        <v>1428094727</v>
      </c>
      <c r="L2924" s="13">
        <f t="shared" si="181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8">
        <f t="shared" si="182"/>
        <v>100</v>
      </c>
      <c r="R2924" s="9">
        <f t="shared" si="183"/>
        <v>83.333333333333329</v>
      </c>
      <c r="S2924" t="str">
        <f>IF(P2924=Theater, "theater")</f>
        <v>theater</v>
      </c>
    </row>
    <row r="2925" spans="1:19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3">
        <f t="shared" si="180"/>
        <v>42028.125</v>
      </c>
      <c r="K2925" s="5">
        <v>1420774779</v>
      </c>
      <c r="L2925" s="13">
        <f t="shared" si="181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8">
        <f t="shared" si="182"/>
        <v>100</v>
      </c>
      <c r="R2925" s="9">
        <f t="shared" si="183"/>
        <v>30</v>
      </c>
      <c r="S2925" t="str">
        <f>IF(P2925=Theater, "theater")</f>
        <v>theater</v>
      </c>
    </row>
    <row r="2926" spans="1:19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3">
        <f t="shared" si="180"/>
        <v>42133.165972222225</v>
      </c>
      <c r="K2926" s="5">
        <v>1428585710</v>
      </c>
      <c r="L2926" s="13">
        <f t="shared" si="181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8">
        <f t="shared" si="182"/>
        <v>103.2</v>
      </c>
      <c r="R2926" s="9">
        <f t="shared" si="183"/>
        <v>175.51020408163265</v>
      </c>
      <c r="S2926" t="str">
        <f>IF(P2926=Theater, "theater")</f>
        <v>theater</v>
      </c>
    </row>
    <row r="2927" spans="1:19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3">
        <f t="shared" si="180"/>
        <v>41893.584120370368</v>
      </c>
      <c r="K2927" s="5">
        <v>1407852068</v>
      </c>
      <c r="L2927" s="13">
        <f t="shared" si="181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8">
        <f t="shared" si="182"/>
        <v>102.44597777777777</v>
      </c>
      <c r="R2927" s="9">
        <f t="shared" si="183"/>
        <v>231.66175879396985</v>
      </c>
      <c r="S2927" t="str">
        <f>IF(P2927=Theater, "theater")</f>
        <v>theater</v>
      </c>
    </row>
    <row r="2928" spans="1:19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3">
        <f t="shared" si="180"/>
        <v>42058.765960648147</v>
      </c>
      <c r="K2928" s="5">
        <v>1423506179</v>
      </c>
      <c r="L2928" s="13">
        <f t="shared" si="181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8">
        <f t="shared" si="182"/>
        <v>125</v>
      </c>
      <c r="R2928" s="9">
        <f t="shared" si="183"/>
        <v>75</v>
      </c>
      <c r="S2928" t="str">
        <f>IF(P2928=Theater, "theater")</f>
        <v>theater</v>
      </c>
    </row>
    <row r="2929" spans="1:19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3">
        <f t="shared" si="180"/>
        <v>41835.208333333336</v>
      </c>
      <c r="K2929" s="5">
        <v>1402934629</v>
      </c>
      <c r="L2929" s="13">
        <f t="shared" si="181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8">
        <f t="shared" si="182"/>
        <v>130.83333333333334</v>
      </c>
      <c r="R2929" s="9">
        <f t="shared" si="183"/>
        <v>112.14285714285714</v>
      </c>
      <c r="S2929" t="str">
        <f>IF(P2929=Theater, "theater")</f>
        <v>theater</v>
      </c>
    </row>
    <row r="2930" spans="1:19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3">
        <f t="shared" si="180"/>
        <v>42433.998217592598</v>
      </c>
      <c r="K2930" s="5">
        <v>1454543846</v>
      </c>
      <c r="L2930" s="13">
        <f t="shared" si="181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8">
        <f t="shared" si="182"/>
        <v>100</v>
      </c>
      <c r="R2930" s="9">
        <f t="shared" si="183"/>
        <v>41.666666666666664</v>
      </c>
      <c r="S2930" t="str">
        <f>IF(P2930=Theater, "theater")</f>
        <v>theater</v>
      </c>
    </row>
    <row r="2931" spans="1:19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3">
        <f t="shared" si="180"/>
        <v>41784.564328703702</v>
      </c>
      <c r="K2931" s="5">
        <v>1398432758</v>
      </c>
      <c r="L2931" s="13">
        <f t="shared" si="181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8">
        <f t="shared" si="182"/>
        <v>102.06937499999999</v>
      </c>
      <c r="R2931" s="9">
        <f t="shared" si="183"/>
        <v>255.17343750000001</v>
      </c>
      <c r="S2931" t="str">
        <f>IF(P2931=Theater, "theater")</f>
        <v>theater</v>
      </c>
    </row>
    <row r="2932" spans="1:19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3">
        <f t="shared" si="180"/>
        <v>42131.584074074075</v>
      </c>
      <c r="K2932" s="5">
        <v>1428415264</v>
      </c>
      <c r="L2932" s="13">
        <f t="shared" si="181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8">
        <f t="shared" si="182"/>
        <v>100.92000000000002</v>
      </c>
      <c r="R2932" s="9">
        <f t="shared" si="183"/>
        <v>162.7741935483871</v>
      </c>
      <c r="S2932" t="str">
        <f>IF(P2932=Theater, "theater")</f>
        <v>theater</v>
      </c>
    </row>
    <row r="2933" spans="1:19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3">
        <f t="shared" si="180"/>
        <v>41897.255555555559</v>
      </c>
      <c r="K2933" s="5">
        <v>1408604363</v>
      </c>
      <c r="L2933" s="13">
        <f t="shared" si="181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8">
        <f t="shared" si="182"/>
        <v>106</v>
      </c>
      <c r="R2933" s="9">
        <f t="shared" si="183"/>
        <v>88.333333333333329</v>
      </c>
      <c r="S2933" t="str">
        <f>IF(P2933=Theater, "theater")</f>
        <v>theater</v>
      </c>
    </row>
    <row r="2934" spans="1:19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3">
        <f t="shared" si="180"/>
        <v>42056.458333333328</v>
      </c>
      <c r="K2934" s="5">
        <v>1421812637</v>
      </c>
      <c r="L2934" s="13">
        <f t="shared" si="181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8">
        <f t="shared" si="182"/>
        <v>105.0967741935484</v>
      </c>
      <c r="R2934" s="9">
        <f t="shared" si="183"/>
        <v>85.736842105263165</v>
      </c>
      <c r="S2934" t="str">
        <f>IF(P2934=Theater, "theater")</f>
        <v>theater</v>
      </c>
    </row>
    <row r="2935" spans="1:19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3">
        <f t="shared" si="180"/>
        <v>42525.956631944442</v>
      </c>
      <c r="K2935" s="5">
        <v>1462489053</v>
      </c>
      <c r="L2935" s="13">
        <f t="shared" si="181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8">
        <f t="shared" si="182"/>
        <v>102.76</v>
      </c>
      <c r="R2935" s="9">
        <f t="shared" si="183"/>
        <v>47.574074074074076</v>
      </c>
      <c r="S2935" t="str">
        <f>IF(P2935=Theater, "theater")</f>
        <v>theater</v>
      </c>
    </row>
    <row r="2936" spans="1:19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3">
        <f t="shared" si="180"/>
        <v>41805.636157407411</v>
      </c>
      <c r="K2936" s="5">
        <v>1400253364</v>
      </c>
      <c r="L2936" s="13">
        <f t="shared" si="181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8">
        <f t="shared" si="182"/>
        <v>108</v>
      </c>
      <c r="R2936" s="9">
        <f t="shared" si="183"/>
        <v>72.972972972972968</v>
      </c>
      <c r="S2936" t="str">
        <f>IF(P2936=Theater, "theater")</f>
        <v>theater</v>
      </c>
    </row>
    <row r="2937" spans="1:19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3">
        <f t="shared" si="180"/>
        <v>42611.708333333328</v>
      </c>
      <c r="K2937" s="5">
        <v>1467468008</v>
      </c>
      <c r="L2937" s="13">
        <f t="shared" si="181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8">
        <f t="shared" si="182"/>
        <v>100.88571428571429</v>
      </c>
      <c r="R2937" s="9">
        <f t="shared" si="183"/>
        <v>90.538461538461533</v>
      </c>
      <c r="S2937" t="str">
        <f>IF(P2937=Theater, "theater")</f>
        <v>theater</v>
      </c>
    </row>
    <row r="2938" spans="1:19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3">
        <f t="shared" si="180"/>
        <v>41925.207638888889</v>
      </c>
      <c r="K2938" s="5">
        <v>1412091423</v>
      </c>
      <c r="L2938" s="13">
        <f t="shared" si="181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8">
        <f t="shared" si="182"/>
        <v>128</v>
      </c>
      <c r="R2938" s="9">
        <f t="shared" si="183"/>
        <v>37.647058823529413</v>
      </c>
      <c r="S2938" t="str">
        <f>IF(P2938=Theater, "theater")</f>
        <v>theater</v>
      </c>
    </row>
    <row r="2939" spans="1:19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3">
        <f t="shared" si="180"/>
        <v>41833.457326388889</v>
      </c>
      <c r="K2939" s="5">
        <v>1402657113</v>
      </c>
      <c r="L2939" s="13">
        <f t="shared" si="181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8">
        <f t="shared" si="182"/>
        <v>133.33333333333331</v>
      </c>
      <c r="R2939" s="9">
        <f t="shared" si="183"/>
        <v>36.363636363636367</v>
      </c>
      <c r="S2939" t="str">
        <f>IF(P2939=Theater, "theater")</f>
        <v>theater</v>
      </c>
    </row>
    <row r="2940" spans="1:19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3">
        <f t="shared" si="180"/>
        <v>42034.703865740739</v>
      </c>
      <c r="K2940" s="5">
        <v>1420044814</v>
      </c>
      <c r="L2940" s="13">
        <f t="shared" si="181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8">
        <f t="shared" si="182"/>
        <v>101.375</v>
      </c>
      <c r="R2940" s="9">
        <f t="shared" si="183"/>
        <v>126.71875</v>
      </c>
      <c r="S2940" t="str">
        <f>IF(P2940=Theater, "theater")</f>
        <v>theater</v>
      </c>
    </row>
    <row r="2941" spans="1:19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3">
        <f t="shared" si="180"/>
        <v>41879.041666666664</v>
      </c>
      <c r="K2941" s="5">
        <v>1406316312</v>
      </c>
      <c r="L2941" s="13">
        <f t="shared" si="181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8">
        <f t="shared" si="182"/>
        <v>102.875</v>
      </c>
      <c r="R2941" s="9">
        <f t="shared" si="183"/>
        <v>329.2</v>
      </c>
      <c r="S2941" t="str">
        <f>IF(P2941=Theater, "theater")</f>
        <v>theater</v>
      </c>
    </row>
    <row r="2942" spans="1:19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3">
        <f t="shared" si="180"/>
        <v>42022.773356481484</v>
      </c>
      <c r="K2942" s="5">
        <v>1418150018</v>
      </c>
      <c r="L2942" s="13">
        <f t="shared" si="181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8">
        <f t="shared" si="182"/>
        <v>107.24000000000001</v>
      </c>
      <c r="R2942" s="9">
        <f t="shared" si="183"/>
        <v>81.242424242424249</v>
      </c>
      <c r="S2942" t="str">
        <f>IF(P2942=Theater, "theater")</f>
        <v>theater</v>
      </c>
    </row>
    <row r="2943" spans="1:19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3">
        <f t="shared" si="180"/>
        <v>42064.960127314815</v>
      </c>
      <c r="K2943" s="5">
        <v>1422658955</v>
      </c>
      <c r="L2943" s="13">
        <f t="shared" si="181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8">
        <f t="shared" si="182"/>
        <v>4.0000000000000001E-3</v>
      </c>
      <c r="R2943" s="9">
        <f t="shared" si="183"/>
        <v>1</v>
      </c>
      <c r="S2943" t="str">
        <f>IF(P2943=Theater, "theater")</f>
        <v>theater</v>
      </c>
    </row>
    <row r="2944" spans="1:19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3">
        <f t="shared" si="180"/>
        <v>42354.845833333333</v>
      </c>
      <c r="K2944" s="5">
        <v>1448565459</v>
      </c>
      <c r="L2944" s="13">
        <f t="shared" si="181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8">
        <f t="shared" si="182"/>
        <v>20.424999999999997</v>
      </c>
      <c r="R2944" s="9">
        <f t="shared" si="183"/>
        <v>202.22772277227722</v>
      </c>
      <c r="S2944" t="str">
        <f>IF(P2944=Theater, "theater")</f>
        <v>theater</v>
      </c>
    </row>
    <row r="2945" spans="1:19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3">
        <f t="shared" si="180"/>
        <v>42107.129398148143</v>
      </c>
      <c r="K2945" s="5">
        <v>1426302380</v>
      </c>
      <c r="L2945" s="13">
        <f t="shared" si="181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8">
        <f t="shared" si="182"/>
        <v>0</v>
      </c>
      <c r="R2945" s="9" t="e">
        <f t="shared" si="183"/>
        <v>#DIV/0!</v>
      </c>
      <c r="S2945" t="str">
        <f>IF(P2945=Theater, "theater")</f>
        <v>theater</v>
      </c>
    </row>
    <row r="2946" spans="1:19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3">
        <f t="shared" si="180"/>
        <v>42162.9143287037</v>
      </c>
      <c r="K2946" s="5">
        <v>1431122198</v>
      </c>
      <c r="L2946" s="13">
        <f t="shared" si="181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8">
        <f t="shared" si="182"/>
        <v>1</v>
      </c>
      <c r="R2946" s="9">
        <f t="shared" si="183"/>
        <v>100</v>
      </c>
      <c r="S2946" t="str">
        <f>IF(P2946=Theater, "theater")</f>
        <v>theater</v>
      </c>
    </row>
    <row r="2947" spans="1:19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3">
        <f t="shared" ref="J2947:J3010" si="184">(((I2947/60)/60)/24)+DATE(1970,1,1)</f>
        <v>42148.139583333337</v>
      </c>
      <c r="K2947" s="5">
        <v>1429845660</v>
      </c>
      <c r="L2947" s="13">
        <f t="shared" ref="L2947:L3010" si="185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8">
        <f t="shared" ref="Q2947:Q3010" si="186">E2947/D2947*100</f>
        <v>0</v>
      </c>
      <c r="R2947" s="9" t="e">
        <f t="shared" ref="R2947:R3010" si="187">E2947/N2947</f>
        <v>#DIV/0!</v>
      </c>
      <c r="S2947" t="str">
        <f>IF(P2947=Theater, "theater")</f>
        <v>theater</v>
      </c>
    </row>
    <row r="2948" spans="1:19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3">
        <f t="shared" si="184"/>
        <v>42597.531157407408</v>
      </c>
      <c r="K2948" s="5">
        <v>1468673092</v>
      </c>
      <c r="L2948" s="13">
        <f t="shared" si="185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8">
        <f t="shared" si="186"/>
        <v>0.1</v>
      </c>
      <c r="R2948" s="9">
        <f t="shared" si="187"/>
        <v>1</v>
      </c>
      <c r="S2948" t="str">
        <f>IF(P2948=Theater, "theater")</f>
        <v>theater</v>
      </c>
    </row>
    <row r="2949" spans="1:19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3">
        <f t="shared" si="184"/>
        <v>42698.715972222228</v>
      </c>
      <c r="K2949" s="5">
        <v>1475760567</v>
      </c>
      <c r="L2949" s="13">
        <f t="shared" si="185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8">
        <f t="shared" si="186"/>
        <v>4.2880000000000003</v>
      </c>
      <c r="R2949" s="9">
        <f t="shared" si="187"/>
        <v>82.461538461538467</v>
      </c>
      <c r="S2949" t="str">
        <f>IF(P2949=Theater, "theater")</f>
        <v>theater</v>
      </c>
    </row>
    <row r="2950" spans="1:19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3">
        <f t="shared" si="184"/>
        <v>42157.649224537032</v>
      </c>
      <c r="K2950" s="5">
        <v>1428075293</v>
      </c>
      <c r="L2950" s="13">
        <f t="shared" si="185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8">
        <f t="shared" si="186"/>
        <v>4.8000000000000004E-3</v>
      </c>
      <c r="R2950" s="9">
        <f t="shared" si="187"/>
        <v>2.6666666666666665</v>
      </c>
      <c r="S2950" t="str">
        <f>IF(P2950=Theater, "theater")</f>
        <v>theater</v>
      </c>
    </row>
    <row r="2951" spans="1:19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3">
        <f t="shared" si="184"/>
        <v>42327.864780092597</v>
      </c>
      <c r="K2951" s="5">
        <v>1445370317</v>
      </c>
      <c r="L2951" s="13">
        <f t="shared" si="185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8">
        <f t="shared" si="186"/>
        <v>2.5</v>
      </c>
      <c r="R2951" s="9">
        <f t="shared" si="187"/>
        <v>12.5</v>
      </c>
      <c r="S2951" t="str">
        <f>IF(P2951=Theater, "theater")</f>
        <v>theater</v>
      </c>
    </row>
    <row r="2952" spans="1:19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3">
        <f t="shared" si="184"/>
        <v>42392.36518518519</v>
      </c>
      <c r="K2952" s="5">
        <v>1450946752</v>
      </c>
      <c r="L2952" s="13">
        <f t="shared" si="185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8">
        <f t="shared" si="186"/>
        <v>0</v>
      </c>
      <c r="R2952" s="9" t="e">
        <f t="shared" si="187"/>
        <v>#DIV/0!</v>
      </c>
      <c r="S2952" t="str">
        <f>IF(P2952=Theater, "theater")</f>
        <v>theater</v>
      </c>
    </row>
    <row r="2953" spans="1:19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3">
        <f t="shared" si="184"/>
        <v>41917.802928240737</v>
      </c>
      <c r="K2953" s="5">
        <v>1408648573</v>
      </c>
      <c r="L2953" s="13">
        <f t="shared" si="185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8">
        <f t="shared" si="186"/>
        <v>2.1919999999999997</v>
      </c>
      <c r="R2953" s="9">
        <f t="shared" si="187"/>
        <v>18.896551724137932</v>
      </c>
      <c r="S2953" t="str">
        <f>IF(P2953=Theater, "theater")</f>
        <v>theater</v>
      </c>
    </row>
    <row r="2954" spans="1:19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3">
        <f t="shared" si="184"/>
        <v>42660.166666666672</v>
      </c>
      <c r="K2954" s="5">
        <v>1473957239</v>
      </c>
      <c r="L2954" s="13">
        <f t="shared" si="185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8">
        <f t="shared" si="186"/>
        <v>8.0250000000000004</v>
      </c>
      <c r="R2954" s="9">
        <f t="shared" si="187"/>
        <v>200.625</v>
      </c>
      <c r="S2954" t="str">
        <f>IF(P2954=Theater, "theater")</f>
        <v>theater</v>
      </c>
    </row>
    <row r="2955" spans="1:19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3">
        <f t="shared" si="184"/>
        <v>42285.791909722218</v>
      </c>
      <c r="K2955" s="5">
        <v>1441738821</v>
      </c>
      <c r="L2955" s="13">
        <f t="shared" si="185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8">
        <f t="shared" si="186"/>
        <v>0.15125</v>
      </c>
      <c r="R2955" s="9">
        <f t="shared" si="187"/>
        <v>201.66666666666666</v>
      </c>
      <c r="S2955" t="str">
        <f>IF(P2955=Theater, "theater")</f>
        <v>theater</v>
      </c>
    </row>
    <row r="2956" spans="1:19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3">
        <f t="shared" si="184"/>
        <v>42810.541701388895</v>
      </c>
      <c r="K2956" s="5">
        <v>1487944803</v>
      </c>
      <c r="L2956" s="13">
        <f t="shared" si="185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8">
        <f t="shared" si="186"/>
        <v>0</v>
      </c>
      <c r="R2956" s="9" t="e">
        <f t="shared" si="187"/>
        <v>#DIV/0!</v>
      </c>
      <c r="S2956" t="str">
        <f>IF(P2956=Theater, "theater")</f>
        <v>theater</v>
      </c>
    </row>
    <row r="2957" spans="1:19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3">
        <f t="shared" si="184"/>
        <v>42171.741307870368</v>
      </c>
      <c r="K2957" s="5">
        <v>1431884849</v>
      </c>
      <c r="L2957" s="13">
        <f t="shared" si="185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8">
        <f t="shared" si="186"/>
        <v>59.583333333333336</v>
      </c>
      <c r="R2957" s="9">
        <f t="shared" si="187"/>
        <v>65</v>
      </c>
      <c r="S2957" t="str">
        <f>IF(P2957=Theater, "theater")</f>
        <v>theater</v>
      </c>
    </row>
    <row r="2958" spans="1:19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3">
        <f t="shared" si="184"/>
        <v>42494.958912037036</v>
      </c>
      <c r="K2958" s="5">
        <v>1459810850</v>
      </c>
      <c r="L2958" s="13">
        <f t="shared" si="185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8">
        <f t="shared" si="186"/>
        <v>16.734177215189874</v>
      </c>
      <c r="R2958" s="9">
        <f t="shared" si="187"/>
        <v>66.099999999999994</v>
      </c>
      <c r="S2958" t="str">
        <f>IF(P2958=Theater, "theater")</f>
        <v>theater</v>
      </c>
    </row>
    <row r="2959" spans="1:19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3">
        <f t="shared" si="184"/>
        <v>42090.969583333332</v>
      </c>
      <c r="K2959" s="5">
        <v>1422317772</v>
      </c>
      <c r="L2959" s="13">
        <f t="shared" si="185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8">
        <f t="shared" si="186"/>
        <v>1.8666666666666669</v>
      </c>
      <c r="R2959" s="9">
        <f t="shared" si="187"/>
        <v>93.333333333333329</v>
      </c>
      <c r="S2959" t="str">
        <f>IF(P2959=Theater, "theater")</f>
        <v>theater</v>
      </c>
    </row>
    <row r="2960" spans="1:19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3">
        <f t="shared" si="184"/>
        <v>42498.73746527778</v>
      </c>
      <c r="K2960" s="5">
        <v>1457548917</v>
      </c>
      <c r="L2960" s="13">
        <f t="shared" si="185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8">
        <f t="shared" si="186"/>
        <v>0</v>
      </c>
      <c r="R2960" s="9" t="e">
        <f t="shared" si="187"/>
        <v>#DIV/0!</v>
      </c>
      <c r="S2960" t="str">
        <f>IF(P2960=Theater, "theater")</f>
        <v>theater</v>
      </c>
    </row>
    <row r="2961" spans="1:19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3">
        <f t="shared" si="184"/>
        <v>42528.008391203708</v>
      </c>
      <c r="K2961" s="5">
        <v>1462666325</v>
      </c>
      <c r="L2961" s="13">
        <f t="shared" si="185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8">
        <f t="shared" si="186"/>
        <v>0</v>
      </c>
      <c r="R2961" s="9" t="e">
        <f t="shared" si="187"/>
        <v>#DIV/0!</v>
      </c>
      <c r="S2961" t="str">
        <f>IF(P2961=Theater, "theater")</f>
        <v>theater</v>
      </c>
    </row>
    <row r="2962" spans="1:19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3">
        <f t="shared" si="184"/>
        <v>41893.757210648146</v>
      </c>
      <c r="K2962" s="5">
        <v>1407867023</v>
      </c>
      <c r="L2962" s="13">
        <f t="shared" si="185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8">
        <f t="shared" si="186"/>
        <v>0</v>
      </c>
      <c r="R2962" s="9" t="e">
        <f t="shared" si="187"/>
        <v>#DIV/0!</v>
      </c>
      <c r="S2962" t="str">
        <f>IF(P2962=Theater, "theater")</f>
        <v>theater</v>
      </c>
    </row>
    <row r="2963" spans="1:19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3">
        <f t="shared" si="184"/>
        <v>42089.166666666672</v>
      </c>
      <c r="K2963" s="5">
        <v>1424927159</v>
      </c>
      <c r="L2963" s="13">
        <f t="shared" si="185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8">
        <f t="shared" si="186"/>
        <v>109.62</v>
      </c>
      <c r="R2963" s="9">
        <f t="shared" si="187"/>
        <v>50.75</v>
      </c>
      <c r="S2963" t="str">
        <f>IF(P2963=Theater, "theater")</f>
        <v>theater</v>
      </c>
    </row>
    <row r="2964" spans="1:19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3">
        <f t="shared" si="184"/>
        <v>42064.290972222225</v>
      </c>
      <c r="K2964" s="5">
        <v>1422769906</v>
      </c>
      <c r="L2964" s="13">
        <f t="shared" si="185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8">
        <f t="shared" si="186"/>
        <v>121.8</v>
      </c>
      <c r="R2964" s="9">
        <f t="shared" si="187"/>
        <v>60.9</v>
      </c>
      <c r="S2964" t="str">
        <f>IF(P2964=Theater, "theater")</f>
        <v>theater</v>
      </c>
    </row>
    <row r="2965" spans="1:19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3">
        <f t="shared" si="184"/>
        <v>42187.470185185186</v>
      </c>
      <c r="K2965" s="5">
        <v>1433243824</v>
      </c>
      <c r="L2965" s="13">
        <f t="shared" si="185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8">
        <f t="shared" si="186"/>
        <v>106.85</v>
      </c>
      <c r="R2965" s="9">
        <f t="shared" si="187"/>
        <v>109.03061224489795</v>
      </c>
      <c r="S2965" t="str">
        <f>IF(P2965=Theater, "theater")</f>
        <v>theater</v>
      </c>
    </row>
    <row r="2966" spans="1:19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3">
        <f t="shared" si="184"/>
        <v>41857.897222222222</v>
      </c>
      <c r="K2966" s="5">
        <v>1404769819</v>
      </c>
      <c r="L2966" s="13">
        <f t="shared" si="185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8">
        <f t="shared" si="186"/>
        <v>100.71379999999999</v>
      </c>
      <c r="R2966" s="9">
        <f t="shared" si="187"/>
        <v>25.692295918367346</v>
      </c>
      <c r="S2966" t="str">
        <f>IF(P2966=Theater, "theater")</f>
        <v>theater</v>
      </c>
    </row>
    <row r="2967" spans="1:19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3">
        <f t="shared" si="184"/>
        <v>42192.729548611111</v>
      </c>
      <c r="K2967" s="5">
        <v>1433698233</v>
      </c>
      <c r="L2967" s="13">
        <f t="shared" si="185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8">
        <f t="shared" si="186"/>
        <v>109.00000000000001</v>
      </c>
      <c r="R2967" s="9">
        <f t="shared" si="187"/>
        <v>41.92307692307692</v>
      </c>
      <c r="S2967" t="str">
        <f>IF(P2967=Theater, "theater")</f>
        <v>theater</v>
      </c>
    </row>
    <row r="2968" spans="1:19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3">
        <f t="shared" si="184"/>
        <v>42263.738564814819</v>
      </c>
      <c r="K2968" s="5">
        <v>1439833412</v>
      </c>
      <c r="L2968" s="13">
        <f t="shared" si="185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8">
        <f t="shared" si="186"/>
        <v>113.63000000000001</v>
      </c>
      <c r="R2968" s="9">
        <f t="shared" si="187"/>
        <v>88.7734375</v>
      </c>
      <c r="S2968" t="str">
        <f>IF(P2968=Theater, "theater")</f>
        <v>theater</v>
      </c>
    </row>
    <row r="2969" spans="1:19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3">
        <f t="shared" si="184"/>
        <v>42072.156157407408</v>
      </c>
      <c r="K2969" s="5">
        <v>1423284292</v>
      </c>
      <c r="L2969" s="13">
        <f t="shared" si="185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8">
        <f t="shared" si="186"/>
        <v>113.92</v>
      </c>
      <c r="R2969" s="9">
        <f t="shared" si="187"/>
        <v>80.225352112676063</v>
      </c>
      <c r="S2969" t="str">
        <f>IF(P2969=Theater, "theater")</f>
        <v>theater</v>
      </c>
    </row>
    <row r="2970" spans="1:19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3">
        <f t="shared" si="184"/>
        <v>42599.165972222225</v>
      </c>
      <c r="K2970" s="5">
        <v>1470227660</v>
      </c>
      <c r="L2970" s="13">
        <f t="shared" si="185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8">
        <f t="shared" si="186"/>
        <v>106</v>
      </c>
      <c r="R2970" s="9">
        <f t="shared" si="187"/>
        <v>78.936170212765958</v>
      </c>
      <c r="S2970" t="str">
        <f>IF(P2970=Theater, "theater")</f>
        <v>theater</v>
      </c>
    </row>
    <row r="2971" spans="1:19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3">
        <f t="shared" si="184"/>
        <v>42127.952083333337</v>
      </c>
      <c r="K2971" s="5">
        <v>1428087153</v>
      </c>
      <c r="L2971" s="13">
        <f t="shared" si="185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8">
        <f t="shared" si="186"/>
        <v>162.5</v>
      </c>
      <c r="R2971" s="9">
        <f t="shared" si="187"/>
        <v>95.588235294117652</v>
      </c>
      <c r="S2971" t="str">
        <f>IF(P2971=Theater, "theater")</f>
        <v>theater</v>
      </c>
    </row>
    <row r="2972" spans="1:19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3">
        <f t="shared" si="184"/>
        <v>41838.669571759259</v>
      </c>
      <c r="K2972" s="5">
        <v>1403107451</v>
      </c>
      <c r="L2972" s="13">
        <f t="shared" si="185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8">
        <f t="shared" si="186"/>
        <v>106</v>
      </c>
      <c r="R2972" s="9">
        <f t="shared" si="187"/>
        <v>69.890109890109883</v>
      </c>
      <c r="S2972" t="str">
        <f>IF(P2972=Theater, "theater")</f>
        <v>theater</v>
      </c>
    </row>
    <row r="2973" spans="1:19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3">
        <f t="shared" si="184"/>
        <v>41882.658310185187</v>
      </c>
      <c r="K2973" s="5">
        <v>1406908078</v>
      </c>
      <c r="L2973" s="13">
        <f t="shared" si="185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8">
        <f t="shared" si="186"/>
        <v>100.15624999999999</v>
      </c>
      <c r="R2973" s="9">
        <f t="shared" si="187"/>
        <v>74.534883720930239</v>
      </c>
      <c r="S2973" t="str">
        <f>IF(P2973=Theater, "theater")</f>
        <v>theater</v>
      </c>
    </row>
    <row r="2974" spans="1:19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3">
        <f t="shared" si="184"/>
        <v>42709.041666666672</v>
      </c>
      <c r="K2974" s="5">
        <v>1479609520</v>
      </c>
      <c r="L2974" s="13">
        <f t="shared" si="185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8">
        <f t="shared" si="186"/>
        <v>105.35000000000001</v>
      </c>
      <c r="R2974" s="9">
        <f t="shared" si="187"/>
        <v>123.94117647058823</v>
      </c>
      <c r="S2974" t="str">
        <f>IF(P2974=Theater, "theater")</f>
        <v>theater</v>
      </c>
    </row>
    <row r="2975" spans="1:19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3">
        <f t="shared" si="184"/>
        <v>42370.166666666672</v>
      </c>
      <c r="K2975" s="5">
        <v>1449171508</v>
      </c>
      <c r="L2975" s="13">
        <f t="shared" si="185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8">
        <f t="shared" si="186"/>
        <v>174.8</v>
      </c>
      <c r="R2975" s="9">
        <f t="shared" si="187"/>
        <v>264.84848484848487</v>
      </c>
      <c r="S2975" t="str">
        <f>IF(P2975=Theater, "theater")</f>
        <v>theater</v>
      </c>
    </row>
    <row r="2976" spans="1:19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3">
        <f t="shared" si="184"/>
        <v>41908.065972222219</v>
      </c>
      <c r="K2976" s="5">
        <v>1409275671</v>
      </c>
      <c r="L2976" s="13">
        <f t="shared" si="185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8">
        <f t="shared" si="186"/>
        <v>102</v>
      </c>
      <c r="R2976" s="9">
        <f t="shared" si="187"/>
        <v>58.620689655172413</v>
      </c>
      <c r="S2976" t="str">
        <f>IF(P2976=Theater, "theater")</f>
        <v>theater</v>
      </c>
    </row>
    <row r="2977" spans="1:19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3">
        <f t="shared" si="184"/>
        <v>41970.125</v>
      </c>
      <c r="K2977" s="5">
        <v>1414599886</v>
      </c>
      <c r="L2977" s="13">
        <f t="shared" si="185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8">
        <f t="shared" si="186"/>
        <v>100.125</v>
      </c>
      <c r="R2977" s="9">
        <f t="shared" si="187"/>
        <v>70.884955752212392</v>
      </c>
      <c r="S2977" t="str">
        <f>IF(P2977=Theater, "theater")</f>
        <v>theater</v>
      </c>
    </row>
    <row r="2978" spans="1:19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3">
        <f t="shared" si="184"/>
        <v>42442.5</v>
      </c>
      <c r="K2978" s="5">
        <v>1456421530</v>
      </c>
      <c r="L2978" s="13">
        <f t="shared" si="185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8">
        <f t="shared" si="186"/>
        <v>171.42857142857142</v>
      </c>
      <c r="R2978" s="9">
        <f t="shared" si="187"/>
        <v>8.5714285714285712</v>
      </c>
      <c r="S2978" t="str">
        <f>IF(P2978=Theater, "theater")</f>
        <v>theater</v>
      </c>
    </row>
    <row r="2979" spans="1:19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3">
        <f t="shared" si="184"/>
        <v>42086.093055555553</v>
      </c>
      <c r="K2979" s="5">
        <v>1421960934</v>
      </c>
      <c r="L2979" s="13">
        <f t="shared" si="185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8">
        <f t="shared" si="186"/>
        <v>113.56666666666666</v>
      </c>
      <c r="R2979" s="9">
        <f t="shared" si="187"/>
        <v>113.56666666666666</v>
      </c>
      <c r="S2979" t="str">
        <f>IF(P2979=Theater, "theater")</f>
        <v>theater</v>
      </c>
    </row>
    <row r="2980" spans="1:19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3">
        <f t="shared" si="184"/>
        <v>41932.249305555553</v>
      </c>
      <c r="K2980" s="5">
        <v>1412954547</v>
      </c>
      <c r="L2980" s="13">
        <f t="shared" si="185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8">
        <f t="shared" si="186"/>
        <v>129.46666666666667</v>
      </c>
      <c r="R2980" s="9">
        <f t="shared" si="187"/>
        <v>60.6875</v>
      </c>
      <c r="S2980" t="str">
        <f>IF(P2980=Theater, "theater")</f>
        <v>theater</v>
      </c>
    </row>
    <row r="2981" spans="1:19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3">
        <f t="shared" si="184"/>
        <v>42010.25</v>
      </c>
      <c r="K2981" s="5">
        <v>1419104823</v>
      </c>
      <c r="L2981" s="13">
        <f t="shared" si="185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8">
        <f t="shared" si="186"/>
        <v>101.4</v>
      </c>
      <c r="R2981" s="9">
        <f t="shared" si="187"/>
        <v>110.21739130434783</v>
      </c>
      <c r="S2981" t="str">
        <f>IF(P2981=Theater, "theater")</f>
        <v>theater</v>
      </c>
    </row>
    <row r="2982" spans="1:19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3">
        <f t="shared" si="184"/>
        <v>42240.083333333328</v>
      </c>
      <c r="K2982" s="5">
        <v>1438639130</v>
      </c>
      <c r="L2982" s="13">
        <f t="shared" si="185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8">
        <f t="shared" si="186"/>
        <v>109.16666666666666</v>
      </c>
      <c r="R2982" s="9">
        <f t="shared" si="187"/>
        <v>136.45833333333334</v>
      </c>
      <c r="S2982" t="str">
        <f>IF(P2982=Theater, "theater")</f>
        <v>theater</v>
      </c>
    </row>
    <row r="2983" spans="1:19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3">
        <f t="shared" si="184"/>
        <v>42270.559675925921</v>
      </c>
      <c r="K2983" s="5">
        <v>1439126756</v>
      </c>
      <c r="L2983" s="13">
        <f t="shared" si="185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8">
        <f t="shared" si="186"/>
        <v>128.92500000000001</v>
      </c>
      <c r="R2983" s="9">
        <f t="shared" si="187"/>
        <v>53.164948453608247</v>
      </c>
      <c r="S2983" t="str">
        <f>IF(P2983=Theater, "theater")</f>
        <v>theater</v>
      </c>
    </row>
    <row r="2984" spans="1:19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3">
        <f t="shared" si="184"/>
        <v>42411.686840277776</v>
      </c>
      <c r="K2984" s="5">
        <v>1452616143</v>
      </c>
      <c r="L2984" s="13">
        <f t="shared" si="185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8">
        <f t="shared" si="186"/>
        <v>102.06</v>
      </c>
      <c r="R2984" s="9">
        <f t="shared" si="187"/>
        <v>86.491525423728817</v>
      </c>
      <c r="S2984" t="str">
        <f>IF(P2984=Theater, "theater")</f>
        <v>theater</v>
      </c>
    </row>
    <row r="2985" spans="1:19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3">
        <f t="shared" si="184"/>
        <v>41954.674027777779</v>
      </c>
      <c r="K2985" s="5">
        <v>1410534636</v>
      </c>
      <c r="L2985" s="13">
        <f t="shared" si="185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8">
        <f t="shared" si="186"/>
        <v>146.53957758620692</v>
      </c>
      <c r="R2985" s="9">
        <f t="shared" si="187"/>
        <v>155.23827397260274</v>
      </c>
      <c r="S2985" t="str">
        <f>IF(P2985=Theater, "theater")</f>
        <v>theater</v>
      </c>
    </row>
    <row r="2986" spans="1:19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3">
        <f t="shared" si="184"/>
        <v>42606.278715277775</v>
      </c>
      <c r="K2986" s="5">
        <v>1469428881</v>
      </c>
      <c r="L2986" s="13">
        <f t="shared" si="185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8">
        <f t="shared" si="186"/>
        <v>100.352</v>
      </c>
      <c r="R2986" s="9">
        <f t="shared" si="187"/>
        <v>115.08256880733946</v>
      </c>
      <c r="S2986" t="str">
        <f>IF(P2986=Theater, "theater")</f>
        <v>theater</v>
      </c>
    </row>
    <row r="2987" spans="1:19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3">
        <f t="shared" si="184"/>
        <v>42674.166666666672</v>
      </c>
      <c r="K2987" s="5">
        <v>1476228128</v>
      </c>
      <c r="L2987" s="13">
        <f t="shared" si="185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8">
        <f t="shared" si="186"/>
        <v>121.64999999999999</v>
      </c>
      <c r="R2987" s="9">
        <f t="shared" si="187"/>
        <v>109.5945945945946</v>
      </c>
      <c r="S2987" t="str">
        <f>IF(P2987=Theater, "theater")</f>
        <v>theater</v>
      </c>
    </row>
    <row r="2988" spans="1:19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3">
        <f t="shared" si="184"/>
        <v>42491.458402777775</v>
      </c>
      <c r="K2988" s="5">
        <v>1456920006</v>
      </c>
      <c r="L2988" s="13">
        <f t="shared" si="185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8">
        <f t="shared" si="186"/>
        <v>105.5</v>
      </c>
      <c r="R2988" s="9">
        <f t="shared" si="187"/>
        <v>45.214285714285715</v>
      </c>
      <c r="S2988" t="str">
        <f>IF(P2988=Theater, "theater")</f>
        <v>theater</v>
      </c>
    </row>
    <row r="2989" spans="1:19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3">
        <f t="shared" si="184"/>
        <v>42656</v>
      </c>
      <c r="K2989" s="5">
        <v>1473837751</v>
      </c>
      <c r="L2989" s="13">
        <f t="shared" si="185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8">
        <f t="shared" si="186"/>
        <v>110.4008</v>
      </c>
      <c r="R2989" s="9">
        <f t="shared" si="187"/>
        <v>104.15169811320754</v>
      </c>
      <c r="S2989" t="str">
        <f>IF(P2989=Theater, "theater")</f>
        <v>theater</v>
      </c>
    </row>
    <row r="2990" spans="1:19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3">
        <f t="shared" si="184"/>
        <v>42541.362048611118</v>
      </c>
      <c r="K2990" s="5">
        <v>1463820081</v>
      </c>
      <c r="L2990" s="13">
        <f t="shared" si="185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8">
        <f t="shared" si="186"/>
        <v>100</v>
      </c>
      <c r="R2990" s="9">
        <f t="shared" si="187"/>
        <v>35.714285714285715</v>
      </c>
      <c r="S2990" t="str">
        <f>IF(P2990=Theater, "theater")</f>
        <v>theater</v>
      </c>
    </row>
    <row r="2991" spans="1:19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3">
        <f t="shared" si="184"/>
        <v>42359.207638888889</v>
      </c>
      <c r="K2991" s="5">
        <v>1448756962</v>
      </c>
      <c r="L2991" s="13">
        <f t="shared" si="185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8">
        <f t="shared" si="186"/>
        <v>176.535</v>
      </c>
      <c r="R2991" s="9">
        <f t="shared" si="187"/>
        <v>96.997252747252745</v>
      </c>
      <c r="S2991" t="str">
        <f>IF(P2991=Theater, "theater")</f>
        <v>theater</v>
      </c>
    </row>
    <row r="2992" spans="1:19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3">
        <f t="shared" si="184"/>
        <v>42376.57430555555</v>
      </c>
      <c r="K2992" s="5">
        <v>1449150420</v>
      </c>
      <c r="L2992" s="13">
        <f t="shared" si="185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8">
        <f t="shared" si="186"/>
        <v>100</v>
      </c>
      <c r="R2992" s="9">
        <f t="shared" si="187"/>
        <v>370.37037037037038</v>
      </c>
      <c r="S2992" t="str">
        <f>IF(P2992=Theater, "theater")</f>
        <v>theater</v>
      </c>
    </row>
    <row r="2993" spans="1:19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3">
        <f t="shared" si="184"/>
        <v>42762.837152777778</v>
      </c>
      <c r="K2993" s="5">
        <v>1483646730</v>
      </c>
      <c r="L2993" s="13">
        <f t="shared" si="185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8">
        <f t="shared" si="186"/>
        <v>103.29411764705883</v>
      </c>
      <c r="R2993" s="9">
        <f t="shared" si="187"/>
        <v>94.408602150537632</v>
      </c>
      <c r="S2993" t="str">
        <f>IF(P2993=Theater, "theater")</f>
        <v>theater</v>
      </c>
    </row>
    <row r="2994" spans="1:19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3">
        <f t="shared" si="184"/>
        <v>42652.767476851848</v>
      </c>
      <c r="K2994" s="5">
        <v>1473445510</v>
      </c>
      <c r="L2994" s="13">
        <f t="shared" si="185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8">
        <f t="shared" si="186"/>
        <v>104.5</v>
      </c>
      <c r="R2994" s="9">
        <f t="shared" si="187"/>
        <v>48.984375</v>
      </c>
      <c r="S2994" t="str">
        <f>IF(P2994=Theater, "theater")</f>
        <v>theater</v>
      </c>
    </row>
    <row r="2995" spans="1:19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3">
        <f t="shared" si="184"/>
        <v>42420.838738425926</v>
      </c>
      <c r="K2995" s="5">
        <v>1453406867</v>
      </c>
      <c r="L2995" s="13">
        <f t="shared" si="185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8">
        <f t="shared" si="186"/>
        <v>100.29999999999998</v>
      </c>
      <c r="R2995" s="9">
        <f t="shared" si="187"/>
        <v>45.590909090909093</v>
      </c>
      <c r="S2995" t="str">
        <f>IF(P2995=Theater, "theater")</f>
        <v>theater</v>
      </c>
    </row>
    <row r="2996" spans="1:19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3">
        <f t="shared" si="184"/>
        <v>41915.478842592594</v>
      </c>
      <c r="K2996" s="5">
        <v>1409743772</v>
      </c>
      <c r="L2996" s="13">
        <f t="shared" si="185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8">
        <f t="shared" si="186"/>
        <v>457.74666666666673</v>
      </c>
      <c r="R2996" s="9">
        <f t="shared" si="187"/>
        <v>23.275254237288134</v>
      </c>
      <c r="S2996" t="str">
        <f>IF(P2996=Theater, "theater")</f>
        <v>theater</v>
      </c>
    </row>
    <row r="2997" spans="1:19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3">
        <f t="shared" si="184"/>
        <v>42754.665173611109</v>
      </c>
      <c r="K2997" s="5">
        <v>1482249471</v>
      </c>
      <c r="L2997" s="13">
        <f t="shared" si="185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8">
        <f t="shared" si="186"/>
        <v>104.96000000000001</v>
      </c>
      <c r="R2997" s="9">
        <f t="shared" si="187"/>
        <v>63.2289156626506</v>
      </c>
      <c r="S2997" t="str">
        <f>IF(P2997=Theater, "theater")</f>
        <v>theater</v>
      </c>
    </row>
    <row r="2998" spans="1:19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3">
        <f t="shared" si="184"/>
        <v>42150.912500000006</v>
      </c>
      <c r="K2998" s="5">
        <v>1427493240</v>
      </c>
      <c r="L2998" s="13">
        <f t="shared" si="185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8">
        <f t="shared" si="186"/>
        <v>171.94285714285715</v>
      </c>
      <c r="R2998" s="9">
        <f t="shared" si="187"/>
        <v>153.5204081632653</v>
      </c>
      <c r="S2998" t="str">
        <f>IF(P2998=Theater, "theater")</f>
        <v>theater</v>
      </c>
    </row>
    <row r="2999" spans="1:19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3">
        <f t="shared" si="184"/>
        <v>42793.207638888889</v>
      </c>
      <c r="K2999" s="5">
        <v>1486661793</v>
      </c>
      <c r="L2999" s="13">
        <f t="shared" si="185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8">
        <f t="shared" si="186"/>
        <v>103.73000000000002</v>
      </c>
      <c r="R2999" s="9">
        <f t="shared" si="187"/>
        <v>90.2</v>
      </c>
      <c r="S2999" t="str">
        <f>IF(P2999=Theater, "theater")</f>
        <v>theater</v>
      </c>
    </row>
    <row r="3000" spans="1:19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3">
        <f t="shared" si="184"/>
        <v>41806.184027777781</v>
      </c>
      <c r="K3000" s="5">
        <v>1400474329</v>
      </c>
      <c r="L3000" s="13">
        <f t="shared" si="185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8">
        <f t="shared" si="186"/>
        <v>103.029</v>
      </c>
      <c r="R3000" s="9">
        <f t="shared" si="187"/>
        <v>118.97113163972287</v>
      </c>
      <c r="S3000" t="str">
        <f>IF(P3000=Theater, "theater")</f>
        <v>theater</v>
      </c>
    </row>
    <row r="3001" spans="1:19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3">
        <f t="shared" si="184"/>
        <v>42795.083333333328</v>
      </c>
      <c r="K3001" s="5">
        <v>1487094360</v>
      </c>
      <c r="L3001" s="13">
        <f t="shared" si="185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8">
        <f t="shared" si="186"/>
        <v>118.88888888888889</v>
      </c>
      <c r="R3001" s="9">
        <f t="shared" si="187"/>
        <v>80.25</v>
      </c>
      <c r="S3001" t="str">
        <f>IF(P3001=Theater, "theater")</f>
        <v>theater</v>
      </c>
    </row>
    <row r="3002" spans="1:19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3">
        <f t="shared" si="184"/>
        <v>42766.75</v>
      </c>
      <c r="K3002" s="5">
        <v>1484682670</v>
      </c>
      <c r="L3002" s="13">
        <f t="shared" si="185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8">
        <f t="shared" si="186"/>
        <v>100</v>
      </c>
      <c r="R3002" s="9">
        <f t="shared" si="187"/>
        <v>62.5</v>
      </c>
      <c r="S3002" t="str">
        <f>IF(P3002=Theater, "theater")</f>
        <v>theater</v>
      </c>
    </row>
    <row r="3003" spans="1:19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3">
        <f t="shared" si="184"/>
        <v>42564.895625000005</v>
      </c>
      <c r="K3003" s="5">
        <v>1465853382</v>
      </c>
      <c r="L3003" s="13">
        <f t="shared" si="185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8">
        <f t="shared" si="186"/>
        <v>318.69988910451895</v>
      </c>
      <c r="R3003" s="9">
        <f t="shared" si="187"/>
        <v>131.37719999999999</v>
      </c>
      <c r="S3003" t="str">
        <f>IF(P3003=Theater, "theater")</f>
        <v>theater</v>
      </c>
    </row>
    <row r="3004" spans="1:19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3">
        <f t="shared" si="184"/>
        <v>41269.83625</v>
      </c>
      <c r="K3004" s="5">
        <v>1353960252</v>
      </c>
      <c r="L3004" s="13">
        <f t="shared" si="185"/>
        <v>41239.83625</v>
      </c>
      <c r="M3004" t="b">
        <v>0</v>
      </c>
      <c r="N3004">
        <v>104</v>
      </c>
      <c r="O3004" t="b">
        <v>1</v>
      </c>
      <c r="P3004" t="s">
        <v>8303</v>
      </c>
      <c r="Q3004" s="8">
        <f t="shared" si="186"/>
        <v>108.50614285714286</v>
      </c>
      <c r="R3004" s="9">
        <f t="shared" si="187"/>
        <v>73.032980769230775</v>
      </c>
      <c r="S3004" t="str">
        <f>IF(P3004=Theater, "theater")</f>
        <v>theater</v>
      </c>
    </row>
    <row r="3005" spans="1:19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3">
        <f t="shared" si="184"/>
        <v>42430.249305555553</v>
      </c>
      <c r="K3005" s="5">
        <v>1454098976</v>
      </c>
      <c r="L3005" s="13">
        <f t="shared" si="185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8">
        <f t="shared" si="186"/>
        <v>101.16666666666667</v>
      </c>
      <c r="R3005" s="9">
        <f t="shared" si="187"/>
        <v>178.52941176470588</v>
      </c>
      <c r="S3005" t="str">
        <f>IF(P3005=Theater, "theater")</f>
        <v>theater</v>
      </c>
    </row>
    <row r="3006" spans="1:19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3">
        <f t="shared" si="184"/>
        <v>41958.922731481478</v>
      </c>
      <c r="K3006" s="5">
        <v>1413493724</v>
      </c>
      <c r="L3006" s="13">
        <f t="shared" si="185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8">
        <f t="shared" si="186"/>
        <v>112.815</v>
      </c>
      <c r="R3006" s="9">
        <f t="shared" si="187"/>
        <v>162.90974729241879</v>
      </c>
      <c r="S3006" t="str">
        <f>IF(P3006=Theater, "theater")</f>
        <v>theater</v>
      </c>
    </row>
    <row r="3007" spans="1:19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3">
        <f t="shared" si="184"/>
        <v>41918.674826388888</v>
      </c>
      <c r="K3007" s="5">
        <v>1410019905</v>
      </c>
      <c r="L3007" s="13">
        <f t="shared" si="185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8">
        <f t="shared" si="186"/>
        <v>120.49622641509434</v>
      </c>
      <c r="R3007" s="9">
        <f t="shared" si="187"/>
        <v>108.24237288135593</v>
      </c>
      <c r="S3007" t="str">
        <f>IF(P3007=Theater, "theater")</f>
        <v>theater</v>
      </c>
    </row>
    <row r="3008" spans="1:19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3">
        <f t="shared" si="184"/>
        <v>41987.756840277783</v>
      </c>
      <c r="K3008" s="5">
        <v>1415988591</v>
      </c>
      <c r="L3008" s="13">
        <f t="shared" si="185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8">
        <f t="shared" si="186"/>
        <v>107.74999999999999</v>
      </c>
      <c r="R3008" s="9">
        <f t="shared" si="187"/>
        <v>88.865979381443296</v>
      </c>
      <c r="S3008" t="str">
        <f>IF(P3008=Theater, "theater")</f>
        <v>theater</v>
      </c>
    </row>
    <row r="3009" spans="1:19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3">
        <f t="shared" si="184"/>
        <v>42119.216238425928</v>
      </c>
      <c r="K3009" s="5">
        <v>1428124283</v>
      </c>
      <c r="L3009" s="13">
        <f t="shared" si="185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8">
        <f t="shared" si="186"/>
        <v>180</v>
      </c>
      <c r="R3009" s="9">
        <f t="shared" si="187"/>
        <v>54</v>
      </c>
      <c r="S3009" t="str">
        <f>IF(P3009=Theater, "theater")</f>
        <v>theater</v>
      </c>
    </row>
    <row r="3010" spans="1:19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3">
        <f t="shared" si="184"/>
        <v>42390.212025462963</v>
      </c>
      <c r="K3010" s="5">
        <v>1450760719</v>
      </c>
      <c r="L3010" s="13">
        <f t="shared" si="185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8">
        <f t="shared" si="186"/>
        <v>101.16666666666667</v>
      </c>
      <c r="R3010" s="9">
        <f t="shared" si="187"/>
        <v>116.73076923076923</v>
      </c>
      <c r="S3010" t="str">
        <f>IF(P3010=Theater, "theater")</f>
        <v>theater</v>
      </c>
    </row>
    <row r="3011" spans="1:19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3">
        <f t="shared" ref="J3011:J3074" si="188">(((I3011/60)/60)/24)+DATE(1970,1,1)</f>
        <v>41969.611574074079</v>
      </c>
      <c r="K3011" s="5">
        <v>1414417240</v>
      </c>
      <c r="L3011" s="13">
        <f t="shared" ref="L3011:L3074" si="189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8">
        <f t="shared" ref="Q3011:Q3074" si="190">E3011/D3011*100</f>
        <v>119.756</v>
      </c>
      <c r="R3011" s="9">
        <f t="shared" ref="R3011:R3074" si="191">E3011/N3011</f>
        <v>233.8984375</v>
      </c>
      <c r="S3011" t="str">
        <f>IF(P3011=Theater, "theater")</f>
        <v>theater</v>
      </c>
    </row>
    <row r="3012" spans="1:19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3">
        <f t="shared" si="188"/>
        <v>42056.832395833335</v>
      </c>
      <c r="K3012" s="5">
        <v>1419364719</v>
      </c>
      <c r="L3012" s="13">
        <f t="shared" si="189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8">
        <f t="shared" si="190"/>
        <v>158</v>
      </c>
      <c r="R3012" s="9">
        <f t="shared" si="191"/>
        <v>158</v>
      </c>
      <c r="S3012" t="str">
        <f>IF(P3012=Theater, "theater")</f>
        <v>theater</v>
      </c>
    </row>
    <row r="3013" spans="1:19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3">
        <f t="shared" si="188"/>
        <v>42361.957638888889</v>
      </c>
      <c r="K3013" s="5">
        <v>1448536516</v>
      </c>
      <c r="L3013" s="13">
        <f t="shared" si="189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8">
        <f t="shared" si="190"/>
        <v>123.66666666666666</v>
      </c>
      <c r="R3013" s="9">
        <f t="shared" si="191"/>
        <v>14.84</v>
      </c>
      <c r="S3013" t="str">
        <f>IF(P3013=Theater, "theater")</f>
        <v>theater</v>
      </c>
    </row>
    <row r="3014" spans="1:19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3">
        <f t="shared" si="188"/>
        <v>42045.702893518523</v>
      </c>
      <c r="K3014" s="5">
        <v>1421772730</v>
      </c>
      <c r="L3014" s="13">
        <f t="shared" si="189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8">
        <f t="shared" si="190"/>
        <v>117.12499999999999</v>
      </c>
      <c r="R3014" s="9">
        <f t="shared" si="191"/>
        <v>85.181818181818187</v>
      </c>
      <c r="S3014" t="str">
        <f>IF(P3014=Theater, "theater")</f>
        <v>theater</v>
      </c>
    </row>
    <row r="3015" spans="1:19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3">
        <f t="shared" si="188"/>
        <v>42176.836215277777</v>
      </c>
      <c r="K3015" s="5">
        <v>1432325049</v>
      </c>
      <c r="L3015" s="13">
        <f t="shared" si="189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8">
        <f t="shared" si="190"/>
        <v>156.96</v>
      </c>
      <c r="R3015" s="9">
        <f t="shared" si="191"/>
        <v>146.69158878504672</v>
      </c>
      <c r="S3015" t="str">
        <f>IF(P3015=Theater, "theater")</f>
        <v>theater</v>
      </c>
    </row>
    <row r="3016" spans="1:19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3">
        <f t="shared" si="188"/>
        <v>41948.208333333336</v>
      </c>
      <c r="K3016" s="5">
        <v>1412737080</v>
      </c>
      <c r="L3016" s="13">
        <f t="shared" si="189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8">
        <f t="shared" si="190"/>
        <v>113.104</v>
      </c>
      <c r="R3016" s="9">
        <f t="shared" si="191"/>
        <v>50.764811490125673</v>
      </c>
      <c r="S3016" t="str">
        <f>IF(P3016=Theater, "theater")</f>
        <v>theater</v>
      </c>
    </row>
    <row r="3017" spans="1:19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3">
        <f t="shared" si="188"/>
        <v>41801.166666666664</v>
      </c>
      <c r="K3017" s="5">
        <v>1401125238</v>
      </c>
      <c r="L3017" s="13">
        <f t="shared" si="189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8">
        <f t="shared" si="190"/>
        <v>103.17647058823529</v>
      </c>
      <c r="R3017" s="9">
        <f t="shared" si="191"/>
        <v>87.7</v>
      </c>
      <c r="S3017" t="str">
        <f>IF(P3017=Theater, "theater")</f>
        <v>theater</v>
      </c>
    </row>
    <row r="3018" spans="1:19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3">
        <f t="shared" si="188"/>
        <v>41838.548055555555</v>
      </c>
      <c r="K3018" s="5">
        <v>1400504952</v>
      </c>
      <c r="L3018" s="13">
        <f t="shared" si="189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8">
        <f t="shared" si="190"/>
        <v>102.61176470588236</v>
      </c>
      <c r="R3018" s="9">
        <f t="shared" si="191"/>
        <v>242.27777777777777</v>
      </c>
      <c r="S3018" t="str">
        <f>IF(P3018=Theater, "theater")</f>
        <v>theater</v>
      </c>
    </row>
    <row r="3019" spans="1:19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3">
        <f t="shared" si="188"/>
        <v>41871.850034722222</v>
      </c>
      <c r="K3019" s="5">
        <v>1405974243</v>
      </c>
      <c r="L3019" s="13">
        <f t="shared" si="189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8">
        <f t="shared" si="190"/>
        <v>105.84090909090908</v>
      </c>
      <c r="R3019" s="9">
        <f t="shared" si="191"/>
        <v>146.44654088050314</v>
      </c>
      <c r="S3019" t="str">
        <f>IF(P3019=Theater, "theater")</f>
        <v>theater</v>
      </c>
    </row>
    <row r="3020" spans="1:19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3">
        <f t="shared" si="188"/>
        <v>42205.916666666672</v>
      </c>
      <c r="K3020" s="5">
        <v>1433747376</v>
      </c>
      <c r="L3020" s="13">
        <f t="shared" si="189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8">
        <f t="shared" si="190"/>
        <v>100.71428571428571</v>
      </c>
      <c r="R3020" s="9">
        <f t="shared" si="191"/>
        <v>103.17073170731707</v>
      </c>
      <c r="S3020" t="str">
        <f>IF(P3020=Theater, "theater")</f>
        <v>theater</v>
      </c>
    </row>
    <row r="3021" spans="1:19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3">
        <f t="shared" si="188"/>
        <v>41786.125</v>
      </c>
      <c r="K3021" s="5">
        <v>1398801620</v>
      </c>
      <c r="L3021" s="13">
        <f t="shared" si="189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8">
        <f t="shared" si="190"/>
        <v>121.23333333333332</v>
      </c>
      <c r="R3021" s="9">
        <f t="shared" si="191"/>
        <v>80.464601769911511</v>
      </c>
      <c r="S3021" t="str">
        <f>IF(P3021=Theater, "theater")</f>
        <v>theater</v>
      </c>
    </row>
    <row r="3022" spans="1:19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3">
        <f t="shared" si="188"/>
        <v>42230.846446759257</v>
      </c>
      <c r="K3022" s="5">
        <v>1434399533</v>
      </c>
      <c r="L3022" s="13">
        <f t="shared" si="189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8">
        <f t="shared" si="190"/>
        <v>100.57142857142858</v>
      </c>
      <c r="R3022" s="9">
        <f t="shared" si="191"/>
        <v>234.66666666666666</v>
      </c>
      <c r="S3022" t="str">
        <f>IF(P3022=Theater, "theater")</f>
        <v>theater</v>
      </c>
    </row>
    <row r="3023" spans="1:19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3">
        <f t="shared" si="188"/>
        <v>42696.249305555553</v>
      </c>
      <c r="K3023" s="5">
        <v>1476715869</v>
      </c>
      <c r="L3023" s="13">
        <f t="shared" si="189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8">
        <f t="shared" si="190"/>
        <v>116.02222222222223</v>
      </c>
      <c r="R3023" s="9">
        <f t="shared" si="191"/>
        <v>50.689320388349515</v>
      </c>
      <c r="S3023" t="str">
        <f>IF(P3023=Theater, "theater")</f>
        <v>theater</v>
      </c>
    </row>
    <row r="3024" spans="1:19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3">
        <f t="shared" si="188"/>
        <v>42609.95380787037</v>
      </c>
      <c r="K3024" s="5">
        <v>1468450409</v>
      </c>
      <c r="L3024" s="13">
        <f t="shared" si="189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8">
        <f t="shared" si="190"/>
        <v>100.88</v>
      </c>
      <c r="R3024" s="9">
        <f t="shared" si="191"/>
        <v>162.70967741935485</v>
      </c>
      <c r="S3024" t="str">
        <f>IF(P3024=Theater, "theater")</f>
        <v>theater</v>
      </c>
    </row>
    <row r="3025" spans="1:19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3">
        <f t="shared" si="188"/>
        <v>42166.675763888896</v>
      </c>
      <c r="K3025" s="5">
        <v>1430151186</v>
      </c>
      <c r="L3025" s="13">
        <f t="shared" si="189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8">
        <f t="shared" si="190"/>
        <v>103</v>
      </c>
      <c r="R3025" s="9">
        <f t="shared" si="191"/>
        <v>120.16666666666667</v>
      </c>
      <c r="S3025" t="str">
        <f>IF(P3025=Theater, "theater")</f>
        <v>theater</v>
      </c>
    </row>
    <row r="3026" spans="1:19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3">
        <f t="shared" si="188"/>
        <v>41188.993923611109</v>
      </c>
      <c r="K3026" s="5">
        <v>1346975475</v>
      </c>
      <c r="L3026" s="13">
        <f t="shared" si="189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8">
        <f t="shared" si="190"/>
        <v>246.42</v>
      </c>
      <c r="R3026" s="9">
        <f t="shared" si="191"/>
        <v>67.697802197802204</v>
      </c>
      <c r="S3026" t="str">
        <f>IF(P3026=Theater, "theater")</f>
        <v>theater</v>
      </c>
    </row>
    <row r="3027" spans="1:19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3">
        <f t="shared" si="188"/>
        <v>41789.666666666664</v>
      </c>
      <c r="K3027" s="5">
        <v>1399032813</v>
      </c>
      <c r="L3027" s="13">
        <f t="shared" si="189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8">
        <f t="shared" si="190"/>
        <v>302.2</v>
      </c>
      <c r="R3027" s="9">
        <f t="shared" si="191"/>
        <v>52.103448275862071</v>
      </c>
      <c r="S3027" t="str">
        <f>IF(P3027=Theater, "theater")</f>
        <v>theater</v>
      </c>
    </row>
    <row r="3028" spans="1:19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3">
        <f t="shared" si="188"/>
        <v>42797.459398148145</v>
      </c>
      <c r="K3028" s="5">
        <v>1487329292</v>
      </c>
      <c r="L3028" s="13">
        <f t="shared" si="189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8">
        <f t="shared" si="190"/>
        <v>143.33333333333334</v>
      </c>
      <c r="R3028" s="9">
        <f t="shared" si="191"/>
        <v>51.6</v>
      </c>
      <c r="S3028" t="str">
        <f>IF(P3028=Theater, "theater")</f>
        <v>theater</v>
      </c>
    </row>
    <row r="3029" spans="1:19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3">
        <f t="shared" si="188"/>
        <v>42083.662627314814</v>
      </c>
      <c r="K3029" s="5">
        <v>1424278451</v>
      </c>
      <c r="L3029" s="13">
        <f t="shared" si="189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8">
        <f t="shared" si="190"/>
        <v>131.44</v>
      </c>
      <c r="R3029" s="9">
        <f t="shared" si="191"/>
        <v>164.3</v>
      </c>
      <c r="S3029" t="str">
        <f>IF(P3029=Theater, "theater")</f>
        <v>theater</v>
      </c>
    </row>
    <row r="3030" spans="1:19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3">
        <f t="shared" si="188"/>
        <v>42597.264178240745</v>
      </c>
      <c r="K3030" s="5">
        <v>1468650025</v>
      </c>
      <c r="L3030" s="13">
        <f t="shared" si="189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8">
        <f t="shared" si="190"/>
        <v>168.01999999999998</v>
      </c>
      <c r="R3030" s="9">
        <f t="shared" si="191"/>
        <v>84.858585858585855</v>
      </c>
      <c r="S3030" t="str">
        <f>IF(P3030=Theater, "theater")</f>
        <v>theater</v>
      </c>
    </row>
    <row r="3031" spans="1:19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3">
        <f t="shared" si="188"/>
        <v>41961.190972222219</v>
      </c>
      <c r="K3031" s="5">
        <v>1413824447</v>
      </c>
      <c r="L3031" s="13">
        <f t="shared" si="189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8">
        <f t="shared" si="190"/>
        <v>109.67666666666666</v>
      </c>
      <c r="R3031" s="9">
        <f t="shared" si="191"/>
        <v>94.548850574712645</v>
      </c>
      <c r="S3031" t="str">
        <f>IF(P3031=Theater, "theater")</f>
        <v>theater</v>
      </c>
    </row>
    <row r="3032" spans="1:19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3">
        <f t="shared" si="188"/>
        <v>42263.747349537036</v>
      </c>
      <c r="K3032" s="5">
        <v>1439834171</v>
      </c>
      <c r="L3032" s="13">
        <f t="shared" si="189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8">
        <f t="shared" si="190"/>
        <v>106.6857142857143</v>
      </c>
      <c r="R3032" s="9">
        <f t="shared" si="191"/>
        <v>45.536585365853661</v>
      </c>
      <c r="S3032" t="str">
        <f>IF(P3032=Theater, "theater")</f>
        <v>theater</v>
      </c>
    </row>
    <row r="3033" spans="1:19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3">
        <f t="shared" si="188"/>
        <v>42657.882488425923</v>
      </c>
      <c r="K3033" s="5">
        <v>1471295447</v>
      </c>
      <c r="L3033" s="13">
        <f t="shared" si="189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8">
        <f t="shared" si="190"/>
        <v>100</v>
      </c>
      <c r="R3033" s="9">
        <f t="shared" si="191"/>
        <v>51.724137931034484</v>
      </c>
      <c r="S3033" t="str">
        <f>IF(P3033=Theater, "theater")</f>
        <v>theater</v>
      </c>
    </row>
    <row r="3034" spans="1:19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3">
        <f t="shared" si="188"/>
        <v>42258.044664351852</v>
      </c>
      <c r="K3034" s="5">
        <v>1439341459</v>
      </c>
      <c r="L3034" s="13">
        <f t="shared" si="189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8">
        <f t="shared" si="190"/>
        <v>127.2</v>
      </c>
      <c r="R3034" s="9">
        <f t="shared" si="191"/>
        <v>50.88</v>
      </c>
      <c r="S3034" t="str">
        <f>IF(P3034=Theater, "theater")</f>
        <v>theater</v>
      </c>
    </row>
    <row r="3035" spans="1:19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3">
        <f t="shared" si="188"/>
        <v>42600.110243055555</v>
      </c>
      <c r="K3035" s="5">
        <v>1468895925</v>
      </c>
      <c r="L3035" s="13">
        <f t="shared" si="189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8">
        <f t="shared" si="190"/>
        <v>146.53333333333333</v>
      </c>
      <c r="R3035" s="9">
        <f t="shared" si="191"/>
        <v>191.13043478260869</v>
      </c>
      <c r="S3035" t="str">
        <f>IF(P3035=Theater, "theater")</f>
        <v>theater</v>
      </c>
    </row>
    <row r="3036" spans="1:19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3">
        <f t="shared" si="188"/>
        <v>42675.165972222225</v>
      </c>
      <c r="K3036" s="5">
        <v>1475326255</v>
      </c>
      <c r="L3036" s="13">
        <f t="shared" si="189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8">
        <f t="shared" si="190"/>
        <v>112.53599999999999</v>
      </c>
      <c r="R3036" s="9">
        <f t="shared" si="191"/>
        <v>89.314285714285717</v>
      </c>
      <c r="S3036" t="str">
        <f>IF(P3036=Theater, "theater")</f>
        <v>theater</v>
      </c>
    </row>
    <row r="3037" spans="1:19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3">
        <f t="shared" si="188"/>
        <v>41398.560289351852</v>
      </c>
      <c r="K3037" s="5">
        <v>1365082009</v>
      </c>
      <c r="L3037" s="13">
        <f t="shared" si="189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8">
        <f t="shared" si="190"/>
        <v>108.78684000000001</v>
      </c>
      <c r="R3037" s="9">
        <f t="shared" si="191"/>
        <v>88.588631921824103</v>
      </c>
      <c r="S3037" t="str">
        <f>IF(P3037=Theater, "theater")</f>
        <v>theater</v>
      </c>
    </row>
    <row r="3038" spans="1:19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3">
        <f t="shared" si="188"/>
        <v>41502.499305555553</v>
      </c>
      <c r="K3038" s="5">
        <v>1373568644</v>
      </c>
      <c r="L3038" s="13">
        <f t="shared" si="189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8">
        <f t="shared" si="190"/>
        <v>126.732</v>
      </c>
      <c r="R3038" s="9">
        <f t="shared" si="191"/>
        <v>96.300911854103347</v>
      </c>
      <c r="S3038" t="str">
        <f>IF(P3038=Theater, "theater")</f>
        <v>theater</v>
      </c>
    </row>
    <row r="3039" spans="1:19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3">
        <f t="shared" si="188"/>
        <v>40453.207638888889</v>
      </c>
      <c r="K3039" s="5">
        <v>1279574773</v>
      </c>
      <c r="L3039" s="13">
        <f t="shared" si="189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8">
        <f t="shared" si="190"/>
        <v>213.20000000000002</v>
      </c>
      <c r="R3039" s="9">
        <f t="shared" si="191"/>
        <v>33.3125</v>
      </c>
      <c r="S3039" t="str">
        <f>IF(P3039=Theater, "theater")</f>
        <v>theater</v>
      </c>
    </row>
    <row r="3040" spans="1:19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3">
        <f t="shared" si="188"/>
        <v>42433.252280092594</v>
      </c>
      <c r="K3040" s="5">
        <v>1451887397</v>
      </c>
      <c r="L3040" s="13">
        <f t="shared" si="189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8">
        <f t="shared" si="190"/>
        <v>100.49999999999999</v>
      </c>
      <c r="R3040" s="9">
        <f t="shared" si="191"/>
        <v>37.222222222222221</v>
      </c>
      <c r="S3040" t="str">
        <f>IF(P3040=Theater, "theater")</f>
        <v>theater</v>
      </c>
    </row>
    <row r="3041" spans="1:19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3">
        <f t="shared" si="188"/>
        <v>41637.332638888889</v>
      </c>
      <c r="K3041" s="5">
        <v>1386011038</v>
      </c>
      <c r="L3041" s="13">
        <f t="shared" si="189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8">
        <f t="shared" si="190"/>
        <v>108.71389999999998</v>
      </c>
      <c r="R3041" s="9">
        <f t="shared" si="191"/>
        <v>92.130423728813554</v>
      </c>
      <c r="S3041" t="str">
        <f>IF(P3041=Theater, "theater")</f>
        <v>theater</v>
      </c>
    </row>
    <row r="3042" spans="1:19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3">
        <f t="shared" si="188"/>
        <v>42181.958333333328</v>
      </c>
      <c r="K3042" s="5">
        <v>1434999621</v>
      </c>
      <c r="L3042" s="13">
        <f t="shared" si="189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8">
        <f t="shared" si="190"/>
        <v>107.5</v>
      </c>
      <c r="R3042" s="9">
        <f t="shared" si="191"/>
        <v>76.785714285714292</v>
      </c>
      <c r="S3042" t="str">
        <f>IF(P3042=Theater, "theater")</f>
        <v>theater</v>
      </c>
    </row>
    <row r="3043" spans="1:19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3">
        <f t="shared" si="188"/>
        <v>42389.868611111116</v>
      </c>
      <c r="K3043" s="5">
        <v>1450731048</v>
      </c>
      <c r="L3043" s="13">
        <f t="shared" si="189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8">
        <f t="shared" si="190"/>
        <v>110.48192771084338</v>
      </c>
      <c r="R3043" s="9">
        <f t="shared" si="191"/>
        <v>96.526315789473685</v>
      </c>
      <c r="S3043" t="str">
        <f>IF(P3043=Theater, "theater")</f>
        <v>theater</v>
      </c>
    </row>
    <row r="3044" spans="1:19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3">
        <f t="shared" si="188"/>
        <v>42283.688043981485</v>
      </c>
      <c r="K3044" s="5">
        <v>1441557047</v>
      </c>
      <c r="L3044" s="13">
        <f t="shared" si="189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8">
        <f t="shared" si="190"/>
        <v>128</v>
      </c>
      <c r="R3044" s="9">
        <f t="shared" si="191"/>
        <v>51.891891891891895</v>
      </c>
      <c r="S3044" t="str">
        <f>IF(P3044=Theater, "theater")</f>
        <v>theater</v>
      </c>
    </row>
    <row r="3045" spans="1:19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3">
        <f t="shared" si="188"/>
        <v>42110.118055555555</v>
      </c>
      <c r="K3045" s="5">
        <v>1426815699</v>
      </c>
      <c r="L3045" s="13">
        <f t="shared" si="189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8">
        <f t="shared" si="190"/>
        <v>110.00666666666667</v>
      </c>
      <c r="R3045" s="9">
        <f t="shared" si="191"/>
        <v>128.9140625</v>
      </c>
      <c r="S3045" t="str">
        <f>IF(P3045=Theater, "theater")</f>
        <v>theater</v>
      </c>
    </row>
    <row r="3046" spans="1:19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3">
        <f t="shared" si="188"/>
        <v>42402.7268287037</v>
      </c>
      <c r="K3046" s="5">
        <v>1453137998</v>
      </c>
      <c r="L3046" s="13">
        <f t="shared" si="189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8">
        <f t="shared" si="190"/>
        <v>109.34166666666667</v>
      </c>
      <c r="R3046" s="9">
        <f t="shared" si="191"/>
        <v>84.108974358974365</v>
      </c>
      <c r="S3046" t="str">
        <f>IF(P3046=Theater, "theater")</f>
        <v>theater</v>
      </c>
    </row>
    <row r="3047" spans="1:19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3">
        <f t="shared" si="188"/>
        <v>41873.155729166669</v>
      </c>
      <c r="K3047" s="5">
        <v>1406087055</v>
      </c>
      <c r="L3047" s="13">
        <f t="shared" si="189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8">
        <f t="shared" si="190"/>
        <v>132.70650000000001</v>
      </c>
      <c r="R3047" s="9">
        <f t="shared" si="191"/>
        <v>82.941562500000003</v>
      </c>
      <c r="S3047" t="str">
        <f>IF(P3047=Theater, "theater")</f>
        <v>theater</v>
      </c>
    </row>
    <row r="3048" spans="1:19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3">
        <f t="shared" si="188"/>
        <v>41892.202777777777</v>
      </c>
      <c r="K3048" s="5">
        <v>1407784586</v>
      </c>
      <c r="L3048" s="13">
        <f t="shared" si="189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8">
        <f t="shared" si="190"/>
        <v>190.84810126582278</v>
      </c>
      <c r="R3048" s="9">
        <f t="shared" si="191"/>
        <v>259.94827586206895</v>
      </c>
      <c r="S3048" t="str">
        <f>IF(P3048=Theater, "theater")</f>
        <v>theater</v>
      </c>
    </row>
    <row r="3049" spans="1:19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3">
        <f t="shared" si="188"/>
        <v>42487.552777777775</v>
      </c>
      <c r="K3049" s="5">
        <v>1457999054</v>
      </c>
      <c r="L3049" s="13">
        <f t="shared" si="189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8">
        <f t="shared" si="190"/>
        <v>149</v>
      </c>
      <c r="R3049" s="9">
        <f t="shared" si="191"/>
        <v>37.25</v>
      </c>
      <c r="S3049" t="str">
        <f>IF(P3049=Theater, "theater")</f>
        <v>theater</v>
      </c>
    </row>
    <row r="3050" spans="1:19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3">
        <f t="shared" si="188"/>
        <v>42004.890277777777</v>
      </c>
      <c r="K3050" s="5">
        <v>1417556262</v>
      </c>
      <c r="L3050" s="13">
        <f t="shared" si="189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8">
        <f t="shared" si="190"/>
        <v>166.4</v>
      </c>
      <c r="R3050" s="9">
        <f t="shared" si="191"/>
        <v>177.02127659574469</v>
      </c>
      <c r="S3050" t="str">
        <f>IF(P3050=Theater, "theater")</f>
        <v>theater</v>
      </c>
    </row>
    <row r="3051" spans="1:19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3">
        <f t="shared" si="188"/>
        <v>42169.014525462961</v>
      </c>
      <c r="K3051" s="5">
        <v>1431649255</v>
      </c>
      <c r="L3051" s="13">
        <f t="shared" si="189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8">
        <f t="shared" si="190"/>
        <v>106.66666666666667</v>
      </c>
      <c r="R3051" s="9">
        <f t="shared" si="191"/>
        <v>74.074074074074076</v>
      </c>
      <c r="S3051" t="str">
        <f>IF(P3051=Theater, "theater")</f>
        <v>theater</v>
      </c>
    </row>
    <row r="3052" spans="1:19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3">
        <f t="shared" si="188"/>
        <v>42495.16851851852</v>
      </c>
      <c r="K3052" s="5">
        <v>1459828960</v>
      </c>
      <c r="L3052" s="13">
        <f t="shared" si="189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8">
        <f t="shared" si="190"/>
        <v>106</v>
      </c>
      <c r="R3052" s="9">
        <f t="shared" si="191"/>
        <v>70.666666666666671</v>
      </c>
      <c r="S3052" t="str">
        <f>IF(P3052=Theater, "theater")</f>
        <v>theater</v>
      </c>
    </row>
    <row r="3053" spans="1:19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3">
        <f t="shared" si="188"/>
        <v>42774.416030092587</v>
      </c>
      <c r="K3053" s="5">
        <v>1483955945</v>
      </c>
      <c r="L3053" s="13">
        <f t="shared" si="189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8">
        <f t="shared" si="190"/>
        <v>23.62857142857143</v>
      </c>
      <c r="R3053" s="9">
        <f t="shared" si="191"/>
        <v>23.62857142857143</v>
      </c>
      <c r="S3053" t="str">
        <f>IF(P3053=Theater, "theater")</f>
        <v>theater</v>
      </c>
    </row>
    <row r="3054" spans="1:19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3">
        <f t="shared" si="188"/>
        <v>42152.665972222225</v>
      </c>
      <c r="K3054" s="5">
        <v>1430237094</v>
      </c>
      <c r="L3054" s="13">
        <f t="shared" si="189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8">
        <f t="shared" si="190"/>
        <v>0.15</v>
      </c>
      <c r="R3054" s="9">
        <f t="shared" si="191"/>
        <v>37.5</v>
      </c>
      <c r="S3054" t="str">
        <f>IF(P3054=Theater, "theater")</f>
        <v>theater</v>
      </c>
    </row>
    <row r="3055" spans="1:19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3">
        <f t="shared" si="188"/>
        <v>41914.165972222225</v>
      </c>
      <c r="K3055" s="5">
        <v>1407781013</v>
      </c>
      <c r="L3055" s="13">
        <f t="shared" si="189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8">
        <f t="shared" si="190"/>
        <v>0.4</v>
      </c>
      <c r="R3055" s="9">
        <f t="shared" si="191"/>
        <v>13.333333333333334</v>
      </c>
      <c r="S3055" t="str">
        <f>IF(P3055=Theater, "theater")</f>
        <v>theater</v>
      </c>
    </row>
    <row r="3056" spans="1:19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3">
        <f t="shared" si="188"/>
        <v>42065.044444444444</v>
      </c>
      <c r="K3056" s="5">
        <v>1422043154</v>
      </c>
      <c r="L3056" s="13">
        <f t="shared" si="189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8">
        <f t="shared" si="190"/>
        <v>0</v>
      </c>
      <c r="R3056" s="9" t="e">
        <f t="shared" si="191"/>
        <v>#DIV/0!</v>
      </c>
      <c r="S3056" t="str">
        <f>IF(P3056=Theater, "theater")</f>
        <v>theater</v>
      </c>
    </row>
    <row r="3057" spans="1:19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3">
        <f t="shared" si="188"/>
        <v>42013.95821759259</v>
      </c>
      <c r="K3057" s="5">
        <v>1415660390</v>
      </c>
      <c r="L3057" s="13">
        <f t="shared" si="189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8">
        <f t="shared" si="190"/>
        <v>5.0000000000000001E-3</v>
      </c>
      <c r="R3057" s="9">
        <f t="shared" si="191"/>
        <v>1</v>
      </c>
      <c r="S3057" t="str">
        <f>IF(P3057=Theater, "theater")</f>
        <v>theater</v>
      </c>
    </row>
    <row r="3058" spans="1:19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3">
        <f t="shared" si="188"/>
        <v>41911.636388888888</v>
      </c>
      <c r="K3058" s="5">
        <v>1406819784</v>
      </c>
      <c r="L3058" s="13">
        <f t="shared" si="189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8">
        <f t="shared" si="190"/>
        <v>0</v>
      </c>
      <c r="R3058" s="9" t="e">
        <f t="shared" si="191"/>
        <v>#DIV/0!</v>
      </c>
      <c r="S3058" t="str">
        <f>IF(P3058=Theater, "theater")</f>
        <v>theater</v>
      </c>
    </row>
    <row r="3059" spans="1:19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3">
        <f t="shared" si="188"/>
        <v>42463.608923611115</v>
      </c>
      <c r="K3059" s="5">
        <v>1457105811</v>
      </c>
      <c r="L3059" s="13">
        <f t="shared" si="189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8">
        <f t="shared" si="190"/>
        <v>0</v>
      </c>
      <c r="R3059" s="9" t="e">
        <f t="shared" si="191"/>
        <v>#DIV/0!</v>
      </c>
      <c r="S3059" t="str">
        <f>IF(P3059=Theater, "theater")</f>
        <v>theater</v>
      </c>
    </row>
    <row r="3060" spans="1:19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3">
        <f t="shared" si="188"/>
        <v>42510.374305555553</v>
      </c>
      <c r="K3060" s="5">
        <v>1459414740</v>
      </c>
      <c r="L3060" s="13">
        <f t="shared" si="189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8">
        <f t="shared" si="190"/>
        <v>1.6666666666666666E-2</v>
      </c>
      <c r="R3060" s="9">
        <f t="shared" si="191"/>
        <v>1</v>
      </c>
      <c r="S3060" t="str">
        <f>IF(P3060=Theater, "theater")</f>
        <v>theater</v>
      </c>
    </row>
    <row r="3061" spans="1:19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3">
        <f t="shared" si="188"/>
        <v>41859.935717592591</v>
      </c>
      <c r="K3061" s="5">
        <v>1404944846</v>
      </c>
      <c r="L3061" s="13">
        <f t="shared" si="189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8">
        <f t="shared" si="190"/>
        <v>3.0066666666666664</v>
      </c>
      <c r="R3061" s="9">
        <f t="shared" si="191"/>
        <v>41</v>
      </c>
      <c r="S3061" t="str">
        <f>IF(P3061=Theater, "theater")</f>
        <v>theater</v>
      </c>
    </row>
    <row r="3062" spans="1:19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3">
        <f t="shared" si="188"/>
        <v>42275.274699074071</v>
      </c>
      <c r="K3062" s="5">
        <v>1440830134</v>
      </c>
      <c r="L3062" s="13">
        <f t="shared" si="189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8">
        <f t="shared" si="190"/>
        <v>0.15227272727272728</v>
      </c>
      <c r="R3062" s="9">
        <f t="shared" si="191"/>
        <v>55.833333333333336</v>
      </c>
      <c r="S3062" t="str">
        <f>IF(P3062=Theater, "theater")</f>
        <v>theater</v>
      </c>
    </row>
    <row r="3063" spans="1:19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3">
        <f t="shared" si="188"/>
        <v>41864.784120370372</v>
      </c>
      <c r="K3063" s="5">
        <v>1405363748</v>
      </c>
      <c r="L3063" s="13">
        <f t="shared" si="189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8">
        <f t="shared" si="190"/>
        <v>0</v>
      </c>
      <c r="R3063" s="9" t="e">
        <f t="shared" si="191"/>
        <v>#DIV/0!</v>
      </c>
      <c r="S3063" t="str">
        <f>IF(P3063=Theater, "theater")</f>
        <v>theater</v>
      </c>
    </row>
    <row r="3064" spans="1:19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3">
        <f t="shared" si="188"/>
        <v>42277.75</v>
      </c>
      <c r="K3064" s="5">
        <v>1441111892</v>
      </c>
      <c r="L3064" s="13">
        <f t="shared" si="189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8">
        <f t="shared" si="190"/>
        <v>66.84</v>
      </c>
      <c r="R3064" s="9">
        <f t="shared" si="191"/>
        <v>99.761194029850742</v>
      </c>
      <c r="S3064" t="str">
        <f>IF(P3064=Theater, "theater")</f>
        <v>theater</v>
      </c>
    </row>
    <row r="3065" spans="1:19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3">
        <f t="shared" si="188"/>
        <v>42665.922893518517</v>
      </c>
      <c r="K3065" s="5">
        <v>1474150138</v>
      </c>
      <c r="L3065" s="13">
        <f t="shared" si="189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8">
        <f t="shared" si="190"/>
        <v>19.566666666666666</v>
      </c>
      <c r="R3065" s="9">
        <f t="shared" si="191"/>
        <v>25.521739130434781</v>
      </c>
      <c r="S3065" t="str">
        <f>IF(P3065=Theater, "theater")</f>
        <v>theater</v>
      </c>
    </row>
    <row r="3066" spans="1:19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3">
        <f t="shared" si="188"/>
        <v>42330.290972222225</v>
      </c>
      <c r="K3066" s="5">
        <v>1445483246</v>
      </c>
      <c r="L3066" s="13">
        <f t="shared" si="189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8">
        <f t="shared" si="190"/>
        <v>11.294666666666666</v>
      </c>
      <c r="R3066" s="9">
        <f t="shared" si="191"/>
        <v>117.65277777777777</v>
      </c>
      <c r="S3066" t="str">
        <f>IF(P3066=Theater, "theater")</f>
        <v>theater</v>
      </c>
    </row>
    <row r="3067" spans="1:19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3">
        <f t="shared" si="188"/>
        <v>41850.055231481485</v>
      </c>
      <c r="K3067" s="5">
        <v>1404523172</v>
      </c>
      <c r="L3067" s="13">
        <f t="shared" si="189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8">
        <f t="shared" si="190"/>
        <v>0.04</v>
      </c>
      <c r="R3067" s="9">
        <f t="shared" si="191"/>
        <v>5</v>
      </c>
      <c r="S3067" t="str">
        <f>IF(P3067=Theater, "theater")</f>
        <v>theater</v>
      </c>
    </row>
    <row r="3068" spans="1:19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3">
        <f t="shared" si="188"/>
        <v>42561.228437500002</v>
      </c>
      <c r="K3068" s="5">
        <v>1465536537</v>
      </c>
      <c r="L3068" s="13">
        <f t="shared" si="189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8">
        <f t="shared" si="190"/>
        <v>11.985714285714286</v>
      </c>
      <c r="R3068" s="9">
        <f t="shared" si="191"/>
        <v>2796.6666666666665</v>
      </c>
      <c r="S3068" t="str">
        <f>IF(P3068=Theater, "theater")</f>
        <v>theater</v>
      </c>
    </row>
    <row r="3069" spans="1:19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3">
        <f t="shared" si="188"/>
        <v>42256.938414351855</v>
      </c>
      <c r="K3069" s="5">
        <v>1439245879</v>
      </c>
      <c r="L3069" s="13">
        <f t="shared" si="189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8">
        <f t="shared" si="190"/>
        <v>2.5</v>
      </c>
      <c r="R3069" s="9">
        <f t="shared" si="191"/>
        <v>200</v>
      </c>
      <c r="S3069" t="str">
        <f>IF(P3069=Theater, "theater")</f>
        <v>theater</v>
      </c>
    </row>
    <row r="3070" spans="1:19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3">
        <f t="shared" si="188"/>
        <v>42293.691574074073</v>
      </c>
      <c r="K3070" s="5">
        <v>1442421352</v>
      </c>
      <c r="L3070" s="13">
        <f t="shared" si="189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8">
        <f t="shared" si="190"/>
        <v>6.9999999999999993E-2</v>
      </c>
      <c r="R3070" s="9">
        <f t="shared" si="191"/>
        <v>87.5</v>
      </c>
      <c r="S3070" t="str">
        <f>IF(P3070=Theater, "theater")</f>
        <v>theater</v>
      </c>
    </row>
    <row r="3071" spans="1:19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3">
        <f t="shared" si="188"/>
        <v>41987.833726851852</v>
      </c>
      <c r="K3071" s="5">
        <v>1415995234</v>
      </c>
      <c r="L3071" s="13">
        <f t="shared" si="189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8">
        <f t="shared" si="190"/>
        <v>14.099999999999998</v>
      </c>
      <c r="R3071" s="9">
        <f t="shared" si="191"/>
        <v>20.142857142857142</v>
      </c>
      <c r="S3071" t="str">
        <f>IF(P3071=Theater, "theater")</f>
        <v>theater</v>
      </c>
    </row>
    <row r="3072" spans="1:19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3">
        <f t="shared" si="188"/>
        <v>42711.733437499999</v>
      </c>
      <c r="K3072" s="5">
        <v>1479317769</v>
      </c>
      <c r="L3072" s="13">
        <f t="shared" si="189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8">
        <f t="shared" si="190"/>
        <v>3.34</v>
      </c>
      <c r="R3072" s="9">
        <f t="shared" si="191"/>
        <v>20.875</v>
      </c>
      <c r="S3072" t="str">
        <f>IF(P3072=Theater, "theater")</f>
        <v>theater</v>
      </c>
    </row>
    <row r="3073" spans="1:19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3">
        <f t="shared" si="188"/>
        <v>42115.249305555553</v>
      </c>
      <c r="K3073" s="5">
        <v>1428082481</v>
      </c>
      <c r="L3073" s="13">
        <f t="shared" si="189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8">
        <f t="shared" si="190"/>
        <v>59.774999999999999</v>
      </c>
      <c r="R3073" s="9">
        <f t="shared" si="191"/>
        <v>61.307692307692307</v>
      </c>
      <c r="S3073" t="str">
        <f>IF(P3073=Theater, "theater")</f>
        <v>theater</v>
      </c>
    </row>
    <row r="3074" spans="1:19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3">
        <f t="shared" si="188"/>
        <v>42673.073611111111</v>
      </c>
      <c r="K3074" s="5">
        <v>1476549262</v>
      </c>
      <c r="L3074" s="13">
        <f t="shared" si="189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8">
        <f t="shared" si="190"/>
        <v>1.6666666666666666E-2</v>
      </c>
      <c r="R3074" s="9">
        <f t="shared" si="191"/>
        <v>1</v>
      </c>
      <c r="S3074" t="str">
        <f>IF(P3074=Theater, "theater")</f>
        <v>theater</v>
      </c>
    </row>
    <row r="3075" spans="1:19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3">
        <f t="shared" ref="J3075:J3138" si="192">(((I3075/60)/60)/24)+DATE(1970,1,1)</f>
        <v>42169.804861111115</v>
      </c>
      <c r="K3075" s="5">
        <v>1429287900</v>
      </c>
      <c r="L3075" s="13">
        <f t="shared" ref="L3075:L3138" si="193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8">
        <f t="shared" ref="Q3075:Q3138" si="194">E3075/D3075*100</f>
        <v>2.3035714285714284E-2</v>
      </c>
      <c r="R3075" s="9">
        <f t="shared" ref="R3075:R3138" si="195">E3075/N3075</f>
        <v>92.142857142857139</v>
      </c>
      <c r="S3075" t="str">
        <f>IF(P3075=Theater, "theater")</f>
        <v>theater</v>
      </c>
    </row>
    <row r="3076" spans="1:19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3">
        <f t="shared" si="192"/>
        <v>42439.571284722217</v>
      </c>
      <c r="K3076" s="5">
        <v>1455025359</v>
      </c>
      <c r="L3076" s="13">
        <f t="shared" si="193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8">
        <f t="shared" si="194"/>
        <v>8.8000000000000009E-2</v>
      </c>
      <c r="R3076" s="9">
        <f t="shared" si="195"/>
        <v>7.333333333333333</v>
      </c>
      <c r="S3076" t="str">
        <f>IF(P3076=Theater, "theater")</f>
        <v>theater</v>
      </c>
    </row>
    <row r="3077" spans="1:19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3">
        <f t="shared" si="192"/>
        <v>42601.102314814809</v>
      </c>
      <c r="K3077" s="5">
        <v>1467253640</v>
      </c>
      <c r="L3077" s="13">
        <f t="shared" si="193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8">
        <f t="shared" si="194"/>
        <v>8.64</v>
      </c>
      <c r="R3077" s="9">
        <f t="shared" si="195"/>
        <v>64.8</v>
      </c>
      <c r="S3077" t="str">
        <f>IF(P3077=Theater, "theater")</f>
        <v>theater</v>
      </c>
    </row>
    <row r="3078" spans="1:19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3">
        <f t="shared" si="192"/>
        <v>42286.651886574073</v>
      </c>
      <c r="K3078" s="5">
        <v>1439221123</v>
      </c>
      <c r="L3078" s="13">
        <f t="shared" si="193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8">
        <f t="shared" si="194"/>
        <v>15.06</v>
      </c>
      <c r="R3078" s="9">
        <f t="shared" si="195"/>
        <v>30.12</v>
      </c>
      <c r="S3078" t="str">
        <f>IF(P3078=Theater, "theater")</f>
        <v>theater</v>
      </c>
    </row>
    <row r="3079" spans="1:19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3">
        <f t="shared" si="192"/>
        <v>42796.956921296296</v>
      </c>
      <c r="K3079" s="5">
        <v>1485903478</v>
      </c>
      <c r="L3079" s="13">
        <f t="shared" si="193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8">
        <f t="shared" si="194"/>
        <v>0.47727272727272729</v>
      </c>
      <c r="R3079" s="9">
        <f t="shared" si="195"/>
        <v>52.5</v>
      </c>
      <c r="S3079" t="str">
        <f>IF(P3079=Theater, "theater")</f>
        <v>theater</v>
      </c>
    </row>
    <row r="3080" spans="1:19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3">
        <f t="shared" si="192"/>
        <v>42061.138831018514</v>
      </c>
      <c r="K3080" s="5">
        <v>1422328795</v>
      </c>
      <c r="L3080" s="13">
        <f t="shared" si="193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8">
        <f t="shared" si="194"/>
        <v>0.11833333333333333</v>
      </c>
      <c r="R3080" s="9">
        <f t="shared" si="195"/>
        <v>23.666666666666668</v>
      </c>
      <c r="S3080" t="str">
        <f>IF(P3080=Theater, "theater")</f>
        <v>theater</v>
      </c>
    </row>
    <row r="3081" spans="1:19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3">
        <f t="shared" si="192"/>
        <v>42085.671701388885</v>
      </c>
      <c r="K3081" s="5">
        <v>1424452035</v>
      </c>
      <c r="L3081" s="13">
        <f t="shared" si="193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8">
        <f t="shared" si="194"/>
        <v>0.8417399858735245</v>
      </c>
      <c r="R3081" s="9">
        <f t="shared" si="195"/>
        <v>415.77777777777777</v>
      </c>
      <c r="S3081" t="str">
        <f>IF(P3081=Theater, "theater")</f>
        <v>theater</v>
      </c>
    </row>
    <row r="3082" spans="1:19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3">
        <f t="shared" si="192"/>
        <v>42000.0699537037</v>
      </c>
      <c r="K3082" s="5">
        <v>1414456844</v>
      </c>
      <c r="L3082" s="13">
        <f t="shared" si="193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8">
        <f t="shared" si="194"/>
        <v>1.8799999999999997E-2</v>
      </c>
      <c r="R3082" s="9">
        <f t="shared" si="195"/>
        <v>53.714285714285715</v>
      </c>
      <c r="S3082" t="str">
        <f>IF(P3082=Theater, "theater")</f>
        <v>theater</v>
      </c>
    </row>
    <row r="3083" spans="1:19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3">
        <f t="shared" si="192"/>
        <v>42267.181608796294</v>
      </c>
      <c r="K3083" s="5">
        <v>1440130891</v>
      </c>
      <c r="L3083" s="13">
        <f t="shared" si="193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8">
        <f t="shared" si="194"/>
        <v>0.21029999999999999</v>
      </c>
      <c r="R3083" s="9">
        <f t="shared" si="195"/>
        <v>420.6</v>
      </c>
      <c r="S3083" t="str">
        <f>IF(P3083=Theater, "theater")</f>
        <v>theater</v>
      </c>
    </row>
    <row r="3084" spans="1:19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3">
        <f t="shared" si="192"/>
        <v>42323.96465277778</v>
      </c>
      <c r="K3084" s="5">
        <v>1445033346</v>
      </c>
      <c r="L3084" s="13">
        <f t="shared" si="193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8">
        <f t="shared" si="194"/>
        <v>0</v>
      </c>
      <c r="R3084" s="9" t="e">
        <f t="shared" si="195"/>
        <v>#DIV/0!</v>
      </c>
      <c r="S3084" t="str">
        <f>IF(P3084=Theater, "theater")</f>
        <v>theater</v>
      </c>
    </row>
    <row r="3085" spans="1:19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3">
        <f t="shared" si="192"/>
        <v>41883.208333333336</v>
      </c>
      <c r="K3085" s="5">
        <v>1406986278</v>
      </c>
      <c r="L3085" s="13">
        <f t="shared" si="193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8">
        <f t="shared" si="194"/>
        <v>0.27999999999999997</v>
      </c>
      <c r="R3085" s="9">
        <f t="shared" si="195"/>
        <v>18.666666666666668</v>
      </c>
      <c r="S3085" t="str">
        <f>IF(P3085=Theater, "theater")</f>
        <v>theater</v>
      </c>
    </row>
    <row r="3086" spans="1:19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3">
        <f t="shared" si="192"/>
        <v>42129.783333333333</v>
      </c>
      <c r="K3086" s="5">
        <v>1428340931</v>
      </c>
      <c r="L3086" s="13">
        <f t="shared" si="193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8">
        <f t="shared" si="194"/>
        <v>11.57920670115792</v>
      </c>
      <c r="R3086" s="9">
        <f t="shared" si="195"/>
        <v>78.333333333333329</v>
      </c>
      <c r="S3086" t="str">
        <f>IF(P3086=Theater, "theater")</f>
        <v>theater</v>
      </c>
    </row>
    <row r="3087" spans="1:19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3">
        <f t="shared" si="192"/>
        <v>42276.883784722217</v>
      </c>
      <c r="K3087" s="5">
        <v>1440969159</v>
      </c>
      <c r="L3087" s="13">
        <f t="shared" si="193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8">
        <f t="shared" si="194"/>
        <v>2.44</v>
      </c>
      <c r="R3087" s="9">
        <f t="shared" si="195"/>
        <v>67.777777777777771</v>
      </c>
      <c r="S3087" t="str">
        <f>IF(P3087=Theater, "theater")</f>
        <v>theater</v>
      </c>
    </row>
    <row r="3088" spans="1:19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3">
        <f t="shared" si="192"/>
        <v>42233.67082175926</v>
      </c>
      <c r="K3088" s="5">
        <v>1434643559</v>
      </c>
      <c r="L3088" s="13">
        <f t="shared" si="193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8">
        <f t="shared" si="194"/>
        <v>0.25</v>
      </c>
      <c r="R3088" s="9">
        <f t="shared" si="195"/>
        <v>16.666666666666668</v>
      </c>
      <c r="S3088" t="str">
        <f>IF(P3088=Theater, "theater")</f>
        <v>theater</v>
      </c>
    </row>
    <row r="3089" spans="1:19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3">
        <f t="shared" si="192"/>
        <v>42725.192013888889</v>
      </c>
      <c r="K3089" s="5">
        <v>1477107390</v>
      </c>
      <c r="L3089" s="13">
        <f t="shared" si="193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8">
        <f t="shared" si="194"/>
        <v>0.625</v>
      </c>
      <c r="R3089" s="9">
        <f t="shared" si="195"/>
        <v>62.5</v>
      </c>
      <c r="S3089" t="str">
        <f>IF(P3089=Theater, "theater")</f>
        <v>theater</v>
      </c>
    </row>
    <row r="3090" spans="1:19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3">
        <f t="shared" si="192"/>
        <v>42012.570138888885</v>
      </c>
      <c r="K3090" s="5">
        <v>1418046247</v>
      </c>
      <c r="L3090" s="13">
        <f t="shared" si="193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8">
        <f t="shared" si="194"/>
        <v>0.19384615384615383</v>
      </c>
      <c r="R3090" s="9">
        <f t="shared" si="195"/>
        <v>42</v>
      </c>
      <c r="S3090" t="str">
        <f>IF(P3090=Theater, "theater")</f>
        <v>theater</v>
      </c>
    </row>
    <row r="3091" spans="1:19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3">
        <f t="shared" si="192"/>
        <v>42560.082638888889</v>
      </c>
      <c r="K3091" s="5">
        <v>1465304483</v>
      </c>
      <c r="L3091" s="13">
        <f t="shared" si="193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8">
        <f t="shared" si="194"/>
        <v>23.416</v>
      </c>
      <c r="R3091" s="9">
        <f t="shared" si="195"/>
        <v>130.0888888888889</v>
      </c>
      <c r="S3091" t="str">
        <f>IF(P3091=Theater, "theater")</f>
        <v>theater</v>
      </c>
    </row>
    <row r="3092" spans="1:19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3">
        <f t="shared" si="192"/>
        <v>42125.777141203704</v>
      </c>
      <c r="K3092" s="5">
        <v>1425325145</v>
      </c>
      <c r="L3092" s="13">
        <f t="shared" si="193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8">
        <f t="shared" si="194"/>
        <v>5.0808888888888886</v>
      </c>
      <c r="R3092" s="9">
        <f t="shared" si="195"/>
        <v>1270.2222222222222</v>
      </c>
      <c r="S3092" t="str">
        <f>IF(P3092=Theater, "theater")</f>
        <v>theater</v>
      </c>
    </row>
    <row r="3093" spans="1:19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3">
        <f t="shared" si="192"/>
        <v>42596.948414351849</v>
      </c>
      <c r="K3093" s="5">
        <v>1468622743</v>
      </c>
      <c r="L3093" s="13">
        <f t="shared" si="193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8">
        <f t="shared" si="194"/>
        <v>15.920000000000002</v>
      </c>
      <c r="R3093" s="9">
        <f t="shared" si="195"/>
        <v>88.444444444444443</v>
      </c>
      <c r="S3093" t="str">
        <f>IF(P3093=Theater, "theater")</f>
        <v>theater</v>
      </c>
    </row>
    <row r="3094" spans="1:19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3">
        <f t="shared" si="192"/>
        <v>42292.916666666672</v>
      </c>
      <c r="K3094" s="5">
        <v>1441723912</v>
      </c>
      <c r="L3094" s="13">
        <f t="shared" si="193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8">
        <f t="shared" si="194"/>
        <v>1.1831900000000002</v>
      </c>
      <c r="R3094" s="9">
        <f t="shared" si="195"/>
        <v>56.342380952380957</v>
      </c>
      <c r="S3094" t="str">
        <f>IF(P3094=Theater, "theater")</f>
        <v>theater</v>
      </c>
    </row>
    <row r="3095" spans="1:19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3">
        <f t="shared" si="192"/>
        <v>41791.165972222225</v>
      </c>
      <c r="K3095" s="5">
        <v>1398980941</v>
      </c>
      <c r="L3095" s="13">
        <f t="shared" si="193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8">
        <f t="shared" si="194"/>
        <v>22.75</v>
      </c>
      <c r="R3095" s="9">
        <f t="shared" si="195"/>
        <v>53.529411764705884</v>
      </c>
      <c r="S3095" t="str">
        <f>IF(P3095=Theater, "theater")</f>
        <v>theater</v>
      </c>
    </row>
    <row r="3096" spans="1:19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3">
        <f t="shared" si="192"/>
        <v>42267.795787037037</v>
      </c>
      <c r="K3096" s="5">
        <v>1437591956</v>
      </c>
      <c r="L3096" s="13">
        <f t="shared" si="193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8">
        <f t="shared" si="194"/>
        <v>2.5000000000000001E-2</v>
      </c>
      <c r="R3096" s="9">
        <f t="shared" si="195"/>
        <v>25</v>
      </c>
      <c r="S3096" t="str">
        <f>IF(P3096=Theater, "theater")</f>
        <v>theater</v>
      </c>
    </row>
    <row r="3097" spans="1:19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3">
        <f t="shared" si="192"/>
        <v>42583.025231481486</v>
      </c>
      <c r="K3097" s="5">
        <v>1464827780</v>
      </c>
      <c r="L3097" s="13">
        <f t="shared" si="193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8">
        <f t="shared" si="194"/>
        <v>0.33512064343163539</v>
      </c>
      <c r="R3097" s="9">
        <f t="shared" si="195"/>
        <v>50</v>
      </c>
      <c r="S3097" t="str">
        <f>IF(P3097=Theater, "theater")</f>
        <v>theater</v>
      </c>
    </row>
    <row r="3098" spans="1:19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3">
        <f t="shared" si="192"/>
        <v>42144.825532407413</v>
      </c>
      <c r="K3098" s="5">
        <v>1429559326</v>
      </c>
      <c r="L3098" s="13">
        <f t="shared" si="193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8">
        <f t="shared" si="194"/>
        <v>3.9750000000000001</v>
      </c>
      <c r="R3098" s="9">
        <f t="shared" si="195"/>
        <v>56.785714285714285</v>
      </c>
      <c r="S3098" t="str">
        <f>IF(P3098=Theater, "theater")</f>
        <v>theater</v>
      </c>
    </row>
    <row r="3099" spans="1:19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3">
        <f t="shared" si="192"/>
        <v>42650.583333333328</v>
      </c>
      <c r="K3099" s="5">
        <v>1474027501</v>
      </c>
      <c r="L3099" s="13">
        <f t="shared" si="193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8">
        <f t="shared" si="194"/>
        <v>17.150000000000002</v>
      </c>
      <c r="R3099" s="9">
        <f t="shared" si="195"/>
        <v>40.833333333333336</v>
      </c>
      <c r="S3099" t="str">
        <f>IF(P3099=Theater, "theater")</f>
        <v>theater</v>
      </c>
    </row>
    <row r="3100" spans="1:19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3">
        <f t="shared" si="192"/>
        <v>42408.01180555555</v>
      </c>
      <c r="K3100" s="5">
        <v>1450724449</v>
      </c>
      <c r="L3100" s="13">
        <f t="shared" si="193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8">
        <f t="shared" si="194"/>
        <v>3.6080041046690612</v>
      </c>
      <c r="R3100" s="9">
        <f t="shared" si="195"/>
        <v>65.111111111111114</v>
      </c>
      <c r="S3100" t="str">
        <f>IF(P3100=Theater, "theater")</f>
        <v>theater</v>
      </c>
    </row>
    <row r="3101" spans="1:19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3">
        <f t="shared" si="192"/>
        <v>42412.189710648148</v>
      </c>
      <c r="K3101" s="5">
        <v>1452659591</v>
      </c>
      <c r="L3101" s="13">
        <f t="shared" si="193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8">
        <f t="shared" si="194"/>
        <v>13.900000000000002</v>
      </c>
      <c r="R3101" s="9">
        <f t="shared" si="195"/>
        <v>55.6</v>
      </c>
      <c r="S3101" t="str">
        <f>IF(P3101=Theater, "theater")</f>
        <v>theater</v>
      </c>
    </row>
    <row r="3102" spans="1:19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3">
        <f t="shared" si="192"/>
        <v>41932.622395833336</v>
      </c>
      <c r="K3102" s="5">
        <v>1411224975</v>
      </c>
      <c r="L3102" s="13">
        <f t="shared" si="193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8">
        <f t="shared" si="194"/>
        <v>15.225</v>
      </c>
      <c r="R3102" s="9">
        <f t="shared" si="195"/>
        <v>140.53846153846155</v>
      </c>
      <c r="S3102" t="str">
        <f>IF(P3102=Theater, "theater")</f>
        <v>theater</v>
      </c>
    </row>
    <row r="3103" spans="1:19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3">
        <f t="shared" si="192"/>
        <v>42201.330555555556</v>
      </c>
      <c r="K3103" s="5">
        <v>1434445937</v>
      </c>
      <c r="L3103" s="13">
        <f t="shared" si="193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8">
        <f t="shared" si="194"/>
        <v>12</v>
      </c>
      <c r="R3103" s="9">
        <f t="shared" si="195"/>
        <v>25</v>
      </c>
      <c r="S3103" t="str">
        <f>IF(P3103=Theater, "theater")</f>
        <v>theater</v>
      </c>
    </row>
    <row r="3104" spans="1:19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3">
        <f t="shared" si="192"/>
        <v>42605.340486111112</v>
      </c>
      <c r="K3104" s="5">
        <v>1467619818</v>
      </c>
      <c r="L3104" s="13">
        <f t="shared" si="193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8">
        <f t="shared" si="194"/>
        <v>39.112499999999997</v>
      </c>
      <c r="R3104" s="9">
        <f t="shared" si="195"/>
        <v>69.533333333333331</v>
      </c>
      <c r="S3104" t="str">
        <f>IF(P3104=Theater, "theater")</f>
        <v>theater</v>
      </c>
    </row>
    <row r="3105" spans="1:19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3">
        <f t="shared" si="192"/>
        <v>42167.156319444446</v>
      </c>
      <c r="K3105" s="5">
        <v>1428896706</v>
      </c>
      <c r="L3105" s="13">
        <f t="shared" si="193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8">
        <f t="shared" si="194"/>
        <v>0.26829268292682928</v>
      </c>
      <c r="R3105" s="9">
        <f t="shared" si="195"/>
        <v>5.5</v>
      </c>
      <c r="S3105" t="str">
        <f>IF(P3105=Theater, "theater")</f>
        <v>theater</v>
      </c>
    </row>
    <row r="3106" spans="1:19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3">
        <f t="shared" si="192"/>
        <v>42038.083333333328</v>
      </c>
      <c r="K3106" s="5">
        <v>1420235311</v>
      </c>
      <c r="L3106" s="13">
        <f t="shared" si="193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8">
        <f t="shared" si="194"/>
        <v>29.625</v>
      </c>
      <c r="R3106" s="9">
        <f t="shared" si="195"/>
        <v>237</v>
      </c>
      <c r="S3106" t="str">
        <f>IF(P3106=Theater, "theater")</f>
        <v>theater</v>
      </c>
    </row>
    <row r="3107" spans="1:19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3">
        <f t="shared" si="192"/>
        <v>41931.208333333336</v>
      </c>
      <c r="K3107" s="5">
        <v>1408986916</v>
      </c>
      <c r="L3107" s="13">
        <f t="shared" si="193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8">
        <f t="shared" si="194"/>
        <v>42.360992301112063</v>
      </c>
      <c r="R3107" s="9">
        <f t="shared" si="195"/>
        <v>79.870967741935488</v>
      </c>
      <c r="S3107" t="str">
        <f>IF(P3107=Theater, "theater")</f>
        <v>theater</v>
      </c>
    </row>
    <row r="3108" spans="1:19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3">
        <f t="shared" si="192"/>
        <v>42263.916666666672</v>
      </c>
      <c r="K3108" s="5">
        <v>1440497876</v>
      </c>
      <c r="L3108" s="13">
        <f t="shared" si="193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8">
        <f t="shared" si="194"/>
        <v>4.1000000000000005</v>
      </c>
      <c r="R3108" s="9">
        <f t="shared" si="195"/>
        <v>10.25</v>
      </c>
      <c r="S3108" t="str">
        <f>IF(P3108=Theater, "theater")</f>
        <v>theater</v>
      </c>
    </row>
    <row r="3109" spans="1:19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3">
        <f t="shared" si="192"/>
        <v>42135.814247685179</v>
      </c>
      <c r="K3109" s="5">
        <v>1430767951</v>
      </c>
      <c r="L3109" s="13">
        <f t="shared" si="193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8">
        <f t="shared" si="194"/>
        <v>19.762499999999999</v>
      </c>
      <c r="R3109" s="9">
        <f t="shared" si="195"/>
        <v>272.58620689655174</v>
      </c>
      <c r="S3109" t="str">
        <f>IF(P3109=Theater, "theater")</f>
        <v>theater</v>
      </c>
    </row>
    <row r="3110" spans="1:19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3">
        <f t="shared" si="192"/>
        <v>42122.638819444444</v>
      </c>
      <c r="K3110" s="5">
        <v>1425053994</v>
      </c>
      <c r="L3110" s="13">
        <f t="shared" si="193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8">
        <f t="shared" si="194"/>
        <v>5.1999999999999998E-2</v>
      </c>
      <c r="R3110" s="9">
        <f t="shared" si="195"/>
        <v>13</v>
      </c>
      <c r="S3110" t="str">
        <f>IF(P3110=Theater, "theater")</f>
        <v>theater</v>
      </c>
    </row>
    <row r="3111" spans="1:19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3">
        <f t="shared" si="192"/>
        <v>41879.125115740739</v>
      </c>
      <c r="K3111" s="5">
        <v>1406170810</v>
      </c>
      <c r="L3111" s="13">
        <f t="shared" si="193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8">
        <f t="shared" si="194"/>
        <v>25.030188679245285</v>
      </c>
      <c r="R3111" s="9">
        <f t="shared" si="195"/>
        <v>58.184210526315788</v>
      </c>
      <c r="S3111" t="str">
        <f>IF(P3111=Theater, "theater")</f>
        <v>theater</v>
      </c>
    </row>
    <row r="3112" spans="1:19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3">
        <f t="shared" si="192"/>
        <v>42785.031469907408</v>
      </c>
      <c r="K3112" s="5">
        <v>1484009119</v>
      </c>
      <c r="L3112" s="13">
        <f t="shared" si="193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8">
        <f t="shared" si="194"/>
        <v>0.04</v>
      </c>
      <c r="R3112" s="9">
        <f t="shared" si="195"/>
        <v>10</v>
      </c>
      <c r="S3112" t="str">
        <f>IF(P3112=Theater, "theater")</f>
        <v>theater</v>
      </c>
    </row>
    <row r="3113" spans="1:19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3">
        <f t="shared" si="192"/>
        <v>41916.595138888886</v>
      </c>
      <c r="K3113" s="5">
        <v>1409753820</v>
      </c>
      <c r="L3113" s="13">
        <f t="shared" si="193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8">
        <f t="shared" si="194"/>
        <v>26.640000000000004</v>
      </c>
      <c r="R3113" s="9">
        <f t="shared" si="195"/>
        <v>70.10526315789474</v>
      </c>
      <c r="S3113" t="str">
        <f>IF(P3113=Theater, "theater")</f>
        <v>theater</v>
      </c>
    </row>
    <row r="3114" spans="1:19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3">
        <f t="shared" si="192"/>
        <v>42675.121921296297</v>
      </c>
      <c r="K3114" s="5">
        <v>1472784934</v>
      </c>
      <c r="L3114" s="13">
        <f t="shared" si="193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8">
        <f t="shared" si="194"/>
        <v>4.7363636363636363</v>
      </c>
      <c r="R3114" s="9">
        <f t="shared" si="195"/>
        <v>57.888888888888886</v>
      </c>
      <c r="S3114" t="str">
        <f>IF(P3114=Theater, "theater")</f>
        <v>theater</v>
      </c>
    </row>
    <row r="3115" spans="1:19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3">
        <f t="shared" si="192"/>
        <v>42111.731273148151</v>
      </c>
      <c r="K3115" s="5">
        <v>1426699982</v>
      </c>
      <c r="L3115" s="13">
        <f t="shared" si="193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8">
        <f t="shared" si="194"/>
        <v>4.2435339894712749</v>
      </c>
      <c r="R3115" s="9">
        <f t="shared" si="195"/>
        <v>125.27027027027027</v>
      </c>
      <c r="S3115" t="str">
        <f>IF(P3115=Theater, "theater")</f>
        <v>theater</v>
      </c>
    </row>
    <row r="3116" spans="1:19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3">
        <f t="shared" si="192"/>
        <v>41903.632523148146</v>
      </c>
      <c r="K3116" s="5">
        <v>1406128250</v>
      </c>
      <c r="L3116" s="13">
        <f t="shared" si="193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8">
        <f t="shared" si="194"/>
        <v>0</v>
      </c>
      <c r="R3116" s="9" t="e">
        <f t="shared" si="195"/>
        <v>#DIV/0!</v>
      </c>
      <c r="S3116" t="str">
        <f>IF(P3116=Theater, "theater")</f>
        <v>theater</v>
      </c>
    </row>
    <row r="3117" spans="1:19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3">
        <f t="shared" si="192"/>
        <v>42526.447071759263</v>
      </c>
      <c r="K3117" s="5">
        <v>1462531427</v>
      </c>
      <c r="L3117" s="13">
        <f t="shared" si="193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8">
        <f t="shared" si="194"/>
        <v>3</v>
      </c>
      <c r="R3117" s="9">
        <f t="shared" si="195"/>
        <v>300</v>
      </c>
      <c r="S3117" t="str">
        <f>IF(P3117=Theater, "theater")</f>
        <v>theater</v>
      </c>
    </row>
    <row r="3118" spans="1:19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3">
        <f t="shared" si="192"/>
        <v>42095.515335648146</v>
      </c>
      <c r="K3118" s="5">
        <v>1426681325</v>
      </c>
      <c r="L3118" s="13">
        <f t="shared" si="193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8">
        <f t="shared" si="194"/>
        <v>57.333333333333336</v>
      </c>
      <c r="R3118" s="9">
        <f t="shared" si="195"/>
        <v>43</v>
      </c>
      <c r="S3118" t="str">
        <f>IF(P3118=Theater, "theater")</f>
        <v>theater</v>
      </c>
    </row>
    <row r="3119" spans="1:19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3">
        <f t="shared" si="192"/>
        <v>42517.55</v>
      </c>
      <c r="K3119" s="5">
        <v>1463648360</v>
      </c>
      <c r="L3119" s="13">
        <f t="shared" si="193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8">
        <f t="shared" si="194"/>
        <v>0.1</v>
      </c>
      <c r="R3119" s="9">
        <f t="shared" si="195"/>
        <v>1</v>
      </c>
      <c r="S3119" t="str">
        <f>IF(P3119=Theater, "theater")</f>
        <v>theater</v>
      </c>
    </row>
    <row r="3120" spans="1:19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3">
        <f t="shared" si="192"/>
        <v>42553.649571759262</v>
      </c>
      <c r="K3120" s="5">
        <v>1465832123</v>
      </c>
      <c r="L3120" s="13">
        <f t="shared" si="193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8">
        <f t="shared" si="194"/>
        <v>0.31</v>
      </c>
      <c r="R3120" s="9">
        <f t="shared" si="195"/>
        <v>775</v>
      </c>
      <c r="S3120" t="str">
        <f>IF(P3120=Theater, "theater")</f>
        <v>theater</v>
      </c>
    </row>
    <row r="3121" spans="1:19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3">
        <f t="shared" si="192"/>
        <v>42090.003842592589</v>
      </c>
      <c r="K3121" s="5">
        <v>1424826332</v>
      </c>
      <c r="L3121" s="13">
        <f t="shared" si="193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8">
        <f t="shared" si="194"/>
        <v>0.05</v>
      </c>
      <c r="R3121" s="9">
        <f t="shared" si="195"/>
        <v>5</v>
      </c>
      <c r="S3121" t="str">
        <f>IF(P3121=Theater, "theater")</f>
        <v>theater</v>
      </c>
    </row>
    <row r="3122" spans="1:19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3">
        <f t="shared" si="192"/>
        <v>42495.900416666671</v>
      </c>
      <c r="K3122" s="5">
        <v>1457303796</v>
      </c>
      <c r="L3122" s="13">
        <f t="shared" si="193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8">
        <f t="shared" si="194"/>
        <v>9.8461538461538465E-3</v>
      </c>
      <c r="R3122" s="9">
        <f t="shared" si="195"/>
        <v>12.8</v>
      </c>
      <c r="S3122" t="str">
        <f>IF(P3122=Theater, "theater")</f>
        <v>theater</v>
      </c>
    </row>
    <row r="3123" spans="1:19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3">
        <f t="shared" si="192"/>
        <v>41908.679803240739</v>
      </c>
      <c r="K3123" s="5">
        <v>1406564335</v>
      </c>
      <c r="L3123" s="13">
        <f t="shared" si="193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8">
        <f t="shared" si="194"/>
        <v>0.66666666666666674</v>
      </c>
      <c r="R3123" s="9">
        <f t="shared" si="195"/>
        <v>10</v>
      </c>
      <c r="S3123" t="str">
        <f>IF(P3123=Theater, "theater")</f>
        <v>theater</v>
      </c>
    </row>
    <row r="3124" spans="1:19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3">
        <f t="shared" si="192"/>
        <v>42683.973750000005</v>
      </c>
      <c r="K3124" s="5">
        <v>1478298132</v>
      </c>
      <c r="L3124" s="13">
        <f t="shared" si="193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8">
        <f t="shared" si="194"/>
        <v>58.291457286432156</v>
      </c>
      <c r="R3124" s="9">
        <f t="shared" si="195"/>
        <v>58</v>
      </c>
      <c r="S3124" t="str">
        <f>IF(P3124=Theater, "theater")</f>
        <v>theater</v>
      </c>
    </row>
    <row r="3125" spans="1:19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3">
        <f t="shared" si="192"/>
        <v>42560.993032407408</v>
      </c>
      <c r="K3125" s="5">
        <v>1465516198</v>
      </c>
      <c r="L3125" s="13">
        <f t="shared" si="193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8">
        <f t="shared" si="194"/>
        <v>68.153599999999997</v>
      </c>
      <c r="R3125" s="9">
        <f t="shared" si="195"/>
        <v>244.80459770114942</v>
      </c>
      <c r="S3125" t="str">
        <f>IF(P3125=Theater, "theater")</f>
        <v>theater</v>
      </c>
    </row>
    <row r="3126" spans="1:19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3">
        <f t="shared" si="192"/>
        <v>42037.780104166668</v>
      </c>
      <c r="K3126" s="5">
        <v>1417718601</v>
      </c>
      <c r="L3126" s="13">
        <f t="shared" si="193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8">
        <f t="shared" si="194"/>
        <v>3.2499999999999999E-3</v>
      </c>
      <c r="R3126" s="9">
        <f t="shared" si="195"/>
        <v>6.5</v>
      </c>
      <c r="S3126" t="str">
        <f>IF(P3126=Theater, "theater")</f>
        <v>theater</v>
      </c>
    </row>
    <row r="3127" spans="1:19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3">
        <f t="shared" si="192"/>
        <v>42376.20685185185</v>
      </c>
      <c r="K3127" s="5">
        <v>1449550672</v>
      </c>
      <c r="L3127" s="13">
        <f t="shared" si="193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8">
        <f t="shared" si="194"/>
        <v>0</v>
      </c>
      <c r="R3127" s="9" t="e">
        <f t="shared" si="195"/>
        <v>#DIV/0!</v>
      </c>
      <c r="S3127" t="str">
        <f>IF(P3127=Theater, "theater")</f>
        <v>theater</v>
      </c>
    </row>
    <row r="3128" spans="1:19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3">
        <f t="shared" si="192"/>
        <v>42456.976412037038</v>
      </c>
      <c r="K3128" s="5">
        <v>1456532762</v>
      </c>
      <c r="L3128" s="13">
        <f t="shared" si="193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8">
        <f t="shared" si="194"/>
        <v>4.16</v>
      </c>
      <c r="R3128" s="9">
        <f t="shared" si="195"/>
        <v>61.176470588235297</v>
      </c>
      <c r="S3128" t="str">
        <f>IF(P3128=Theater, "theater")</f>
        <v>theater</v>
      </c>
    </row>
    <row r="3129" spans="1:19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3">
        <f t="shared" si="192"/>
        <v>42064.856817129628</v>
      </c>
      <c r="K3129" s="5">
        <v>1422650029</v>
      </c>
      <c r="L3129" s="13">
        <f t="shared" si="193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8">
        <f t="shared" si="194"/>
        <v>0</v>
      </c>
      <c r="R3129" s="9" t="e">
        <f t="shared" si="195"/>
        <v>#DIV/0!</v>
      </c>
      <c r="S3129" t="str">
        <f>IF(P3129=Theater, "theater")</f>
        <v>theater</v>
      </c>
    </row>
    <row r="3130" spans="1:19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3">
        <f t="shared" si="192"/>
        <v>42810.784039351856</v>
      </c>
      <c r="K3130" s="5">
        <v>1487101741</v>
      </c>
      <c r="L3130" s="13">
        <f t="shared" si="193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8">
        <f t="shared" si="194"/>
        <v>108.60666666666667</v>
      </c>
      <c r="R3130" s="9">
        <f t="shared" si="195"/>
        <v>139.23931623931625</v>
      </c>
      <c r="S3130" t="str">
        <f>IF(P3130=Theater, "theater")</f>
        <v>theater</v>
      </c>
    </row>
    <row r="3131" spans="1:19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3">
        <f t="shared" si="192"/>
        <v>42843.801145833335</v>
      </c>
      <c r="K3131" s="5">
        <v>1489090419</v>
      </c>
      <c r="L3131" s="13">
        <f t="shared" si="193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8">
        <f t="shared" si="194"/>
        <v>0.8</v>
      </c>
      <c r="R3131" s="9">
        <f t="shared" si="195"/>
        <v>10</v>
      </c>
      <c r="S3131" t="str">
        <f>IF(P3131=Theater, "theater")</f>
        <v>theater</v>
      </c>
    </row>
    <row r="3132" spans="1:19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3">
        <f t="shared" si="192"/>
        <v>42839.207638888889</v>
      </c>
      <c r="K3132" s="5">
        <v>1489504916</v>
      </c>
      <c r="L3132" s="13">
        <f t="shared" si="193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8">
        <f t="shared" si="194"/>
        <v>3.75</v>
      </c>
      <c r="R3132" s="9">
        <f t="shared" si="195"/>
        <v>93.75</v>
      </c>
      <c r="S3132" t="str">
        <f>IF(P3132=Theater, "theater")</f>
        <v>theater</v>
      </c>
    </row>
    <row r="3133" spans="1:19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3">
        <f t="shared" si="192"/>
        <v>42833.537557870368</v>
      </c>
      <c r="K3133" s="5">
        <v>1489067645</v>
      </c>
      <c r="L3133" s="13">
        <f t="shared" si="193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8">
        <f t="shared" si="194"/>
        <v>15.731707317073171</v>
      </c>
      <c r="R3133" s="9">
        <f t="shared" si="195"/>
        <v>53.75</v>
      </c>
      <c r="S3133" t="str">
        <f>IF(P3133=Theater, "theater")</f>
        <v>theater</v>
      </c>
    </row>
    <row r="3134" spans="1:19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3">
        <f t="shared" si="192"/>
        <v>42846.308564814812</v>
      </c>
      <c r="K3134" s="5">
        <v>1487579060</v>
      </c>
      <c r="L3134" s="13">
        <f t="shared" si="193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8">
        <f t="shared" si="194"/>
        <v>3.3333333333333333E-2</v>
      </c>
      <c r="R3134" s="9">
        <f t="shared" si="195"/>
        <v>10</v>
      </c>
      <c r="S3134" t="str">
        <f>IF(P3134=Theater, "theater")</f>
        <v>theater</v>
      </c>
    </row>
    <row r="3135" spans="1:19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3">
        <f t="shared" si="192"/>
        <v>42818.523541666669</v>
      </c>
      <c r="K3135" s="5">
        <v>1487770434</v>
      </c>
      <c r="L3135" s="13">
        <f t="shared" si="193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8">
        <f t="shared" si="194"/>
        <v>108</v>
      </c>
      <c r="R3135" s="9">
        <f t="shared" si="195"/>
        <v>33.75</v>
      </c>
      <c r="S3135" t="str">
        <f>IF(P3135=Theater, "theater")</f>
        <v>theater</v>
      </c>
    </row>
    <row r="3136" spans="1:19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3">
        <f t="shared" si="192"/>
        <v>42821.678460648152</v>
      </c>
      <c r="K3136" s="5">
        <v>1488820619</v>
      </c>
      <c r="L3136" s="13">
        <f t="shared" si="193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8">
        <f t="shared" si="194"/>
        <v>22.5</v>
      </c>
      <c r="R3136" s="9">
        <f t="shared" si="195"/>
        <v>18.75</v>
      </c>
      <c r="S3136" t="str">
        <f>IF(P3136=Theater, "theater")</f>
        <v>theater</v>
      </c>
    </row>
    <row r="3137" spans="1:19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3">
        <f t="shared" si="192"/>
        <v>42829.151863425926</v>
      </c>
      <c r="K3137" s="5">
        <v>1489376321</v>
      </c>
      <c r="L3137" s="13">
        <f t="shared" si="193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8">
        <f t="shared" si="194"/>
        <v>20.849420849420849</v>
      </c>
      <c r="R3137" s="9">
        <f t="shared" si="195"/>
        <v>23.142857142857142</v>
      </c>
      <c r="S3137" t="str">
        <f>IF(P3137=Theater, "theater")</f>
        <v>theater</v>
      </c>
    </row>
    <row r="3138" spans="1:19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3">
        <f t="shared" si="192"/>
        <v>42825.957638888889</v>
      </c>
      <c r="K3138" s="5">
        <v>1487847954</v>
      </c>
      <c r="L3138" s="13">
        <f t="shared" si="193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8">
        <f t="shared" si="194"/>
        <v>127.8</v>
      </c>
      <c r="R3138" s="9">
        <f t="shared" si="195"/>
        <v>29.045454545454547</v>
      </c>
      <c r="S3138" t="str">
        <f>IF(P3138=Theater, "theater")</f>
        <v>theater</v>
      </c>
    </row>
    <row r="3139" spans="1:19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3">
        <f t="shared" ref="J3139:J3202" si="196">(((I3139/60)/60)/24)+DATE(1970,1,1)</f>
        <v>42858.8</v>
      </c>
      <c r="K3139" s="5">
        <v>1489439669</v>
      </c>
      <c r="L3139" s="13">
        <f t="shared" ref="L3139:L3202" si="197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8">
        <f t="shared" ref="Q3139:Q3202" si="198">E3139/D3139*100</f>
        <v>3.3333333333333335</v>
      </c>
      <c r="R3139" s="9">
        <f t="shared" ref="R3139:R3202" si="199">E3139/N3139</f>
        <v>50</v>
      </c>
      <c r="S3139" t="str">
        <f>IF(P3139=Theater, "theater")</f>
        <v>theater</v>
      </c>
    </row>
    <row r="3140" spans="1:19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3">
        <f t="shared" si="196"/>
        <v>42828.645914351851</v>
      </c>
      <c r="K3140" s="5">
        <v>1489591807</v>
      </c>
      <c r="L3140" s="13">
        <f t="shared" si="197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8">
        <f t="shared" si="198"/>
        <v>0</v>
      </c>
      <c r="R3140" s="9" t="e">
        <f t="shared" si="199"/>
        <v>#DIV/0!</v>
      </c>
      <c r="S3140" t="str">
        <f>IF(P3140=Theater, "theater")</f>
        <v>theater</v>
      </c>
    </row>
    <row r="3141" spans="1:19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3">
        <f t="shared" si="196"/>
        <v>42819.189583333333</v>
      </c>
      <c r="K3141" s="5">
        <v>1487485760</v>
      </c>
      <c r="L3141" s="13">
        <f t="shared" si="197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8">
        <f t="shared" si="198"/>
        <v>5.4</v>
      </c>
      <c r="R3141" s="9">
        <f t="shared" si="199"/>
        <v>450</v>
      </c>
      <c r="S3141" t="str">
        <f>IF(P3141=Theater, "theater")</f>
        <v>theater</v>
      </c>
    </row>
    <row r="3142" spans="1:19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3">
        <f t="shared" si="196"/>
        <v>42832.677118055552</v>
      </c>
      <c r="K3142" s="5">
        <v>1488993303</v>
      </c>
      <c r="L3142" s="13">
        <f t="shared" si="197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8">
        <f t="shared" si="198"/>
        <v>0.96</v>
      </c>
      <c r="R3142" s="9">
        <f t="shared" si="199"/>
        <v>24</v>
      </c>
      <c r="S3142" t="str">
        <f>IF(P3142=Theater, "theater")</f>
        <v>theater</v>
      </c>
    </row>
    <row r="3143" spans="1:19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3">
        <f t="shared" si="196"/>
        <v>42841.833333333328</v>
      </c>
      <c r="K3143" s="5">
        <v>1488823488</v>
      </c>
      <c r="L3143" s="13">
        <f t="shared" si="197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8">
        <f t="shared" si="198"/>
        <v>51.6</v>
      </c>
      <c r="R3143" s="9">
        <f t="shared" si="199"/>
        <v>32.25</v>
      </c>
      <c r="S3143" t="str">
        <f>IF(P3143=Theater, "theater")</f>
        <v>theater</v>
      </c>
    </row>
    <row r="3144" spans="1:19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3">
        <f t="shared" si="196"/>
        <v>42813.471516203703</v>
      </c>
      <c r="K3144" s="5">
        <v>1487333939</v>
      </c>
      <c r="L3144" s="13">
        <f t="shared" si="197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8">
        <f t="shared" si="198"/>
        <v>1.6363636363636365</v>
      </c>
      <c r="R3144" s="9">
        <f t="shared" si="199"/>
        <v>15</v>
      </c>
      <c r="S3144" t="str">
        <f>IF(P3144=Theater, "theater")</f>
        <v>theater</v>
      </c>
    </row>
    <row r="3145" spans="1:19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3">
        <f t="shared" si="196"/>
        <v>42834.358287037037</v>
      </c>
      <c r="K3145" s="5">
        <v>1489480556</v>
      </c>
      <c r="L3145" s="13">
        <f t="shared" si="197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8">
        <f t="shared" si="198"/>
        <v>0</v>
      </c>
      <c r="R3145" s="9" t="e">
        <f t="shared" si="199"/>
        <v>#DIV/0!</v>
      </c>
      <c r="S3145" t="str">
        <f>IF(P3145=Theater, "theater")</f>
        <v>theater</v>
      </c>
    </row>
    <row r="3146" spans="1:19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3">
        <f t="shared" si="196"/>
        <v>42813.25</v>
      </c>
      <c r="K3146" s="5">
        <v>1488459307</v>
      </c>
      <c r="L3146" s="13">
        <f t="shared" si="197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8">
        <f t="shared" si="198"/>
        <v>75.400000000000006</v>
      </c>
      <c r="R3146" s="9">
        <f t="shared" si="199"/>
        <v>251.33333333333334</v>
      </c>
      <c r="S3146" t="str">
        <f>IF(P3146=Theater, "theater")</f>
        <v>theater</v>
      </c>
    </row>
    <row r="3147" spans="1:19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3">
        <f t="shared" si="196"/>
        <v>42821.999236111107</v>
      </c>
      <c r="K3147" s="5">
        <v>1485478734</v>
      </c>
      <c r="L3147" s="13">
        <f t="shared" si="197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8">
        <f t="shared" si="198"/>
        <v>0</v>
      </c>
      <c r="R3147" s="9" t="e">
        <f t="shared" si="199"/>
        <v>#DIV/0!</v>
      </c>
      <c r="S3147" t="str">
        <f>IF(P3147=Theater, "theater")</f>
        <v>theater</v>
      </c>
    </row>
    <row r="3148" spans="1:19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3">
        <f t="shared" si="196"/>
        <v>42841.640810185185</v>
      </c>
      <c r="K3148" s="5">
        <v>1488471766</v>
      </c>
      <c r="L3148" s="13">
        <f t="shared" si="197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8">
        <f t="shared" si="198"/>
        <v>10.5</v>
      </c>
      <c r="R3148" s="9">
        <f t="shared" si="199"/>
        <v>437.5</v>
      </c>
      <c r="S3148" t="str">
        <f>IF(P3148=Theater, "theater")</f>
        <v>theater</v>
      </c>
    </row>
    <row r="3149" spans="1:19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3">
        <f t="shared" si="196"/>
        <v>41950.011053240742</v>
      </c>
      <c r="K3149" s="5">
        <v>1411859755</v>
      </c>
      <c r="L3149" s="13">
        <f t="shared" si="197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8">
        <f t="shared" si="198"/>
        <v>117.52499999999999</v>
      </c>
      <c r="R3149" s="9">
        <f t="shared" si="199"/>
        <v>110.35211267605634</v>
      </c>
      <c r="S3149" t="str">
        <f>IF(P3149=Theater, "theater")</f>
        <v>theater</v>
      </c>
    </row>
    <row r="3150" spans="1:19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3">
        <f t="shared" si="196"/>
        <v>41913.166666666664</v>
      </c>
      <c r="K3150" s="5">
        <v>1410278284</v>
      </c>
      <c r="L3150" s="13">
        <f t="shared" si="197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8">
        <f t="shared" si="198"/>
        <v>131.16666666666669</v>
      </c>
      <c r="R3150" s="9">
        <f t="shared" si="199"/>
        <v>41.421052631578945</v>
      </c>
      <c r="S3150" t="str">
        <f>IF(P3150=Theater, "theater")</f>
        <v>theater</v>
      </c>
    </row>
    <row r="3151" spans="1:19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3">
        <f t="shared" si="196"/>
        <v>41250.083333333336</v>
      </c>
      <c r="K3151" s="5">
        <v>1352766300</v>
      </c>
      <c r="L3151" s="13">
        <f t="shared" si="197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8">
        <f t="shared" si="198"/>
        <v>104</v>
      </c>
      <c r="R3151" s="9">
        <f t="shared" si="199"/>
        <v>52</v>
      </c>
      <c r="S3151" t="str">
        <f>IF(P3151=Theater, "theater")</f>
        <v>theater</v>
      </c>
    </row>
    <row r="3152" spans="1:19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3">
        <f t="shared" si="196"/>
        <v>40568.166666666664</v>
      </c>
      <c r="K3152" s="5">
        <v>1288160403</v>
      </c>
      <c r="L3152" s="13">
        <f t="shared" si="197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8">
        <f t="shared" si="198"/>
        <v>101</v>
      </c>
      <c r="R3152" s="9">
        <f t="shared" si="199"/>
        <v>33.990384615384613</v>
      </c>
      <c r="S3152" t="str">
        <f>IF(P3152=Theater, "theater")</f>
        <v>theater</v>
      </c>
    </row>
    <row r="3153" spans="1:19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3">
        <f t="shared" si="196"/>
        <v>41892.83997685185</v>
      </c>
      <c r="K3153" s="5">
        <v>1407787774</v>
      </c>
      <c r="L3153" s="13">
        <f t="shared" si="197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8">
        <f t="shared" si="198"/>
        <v>100.4</v>
      </c>
      <c r="R3153" s="9">
        <f t="shared" si="199"/>
        <v>103.35294117647059</v>
      </c>
      <c r="S3153" t="str">
        <f>IF(P3153=Theater, "theater")</f>
        <v>theater</v>
      </c>
    </row>
    <row r="3154" spans="1:19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3">
        <f t="shared" si="196"/>
        <v>41580.867673611108</v>
      </c>
      <c r="K3154" s="5">
        <v>1380833367</v>
      </c>
      <c r="L3154" s="13">
        <f t="shared" si="197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8">
        <f t="shared" si="198"/>
        <v>105.95454545454545</v>
      </c>
      <c r="R3154" s="9">
        <f t="shared" si="199"/>
        <v>34.791044776119406</v>
      </c>
      <c r="S3154" t="str">
        <f>IF(P3154=Theater, "theater")</f>
        <v>theater</v>
      </c>
    </row>
    <row r="3155" spans="1:19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3">
        <f t="shared" si="196"/>
        <v>40664.207638888889</v>
      </c>
      <c r="K3155" s="5">
        <v>1301542937</v>
      </c>
      <c r="L3155" s="13">
        <f t="shared" si="197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8">
        <f t="shared" si="198"/>
        <v>335.58333333333337</v>
      </c>
      <c r="R3155" s="9">
        <f t="shared" si="199"/>
        <v>41.773858921161825</v>
      </c>
      <c r="S3155" t="str">
        <f>IF(P3155=Theater, "theater")</f>
        <v>theater</v>
      </c>
    </row>
    <row r="3156" spans="1:19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3">
        <f t="shared" si="196"/>
        <v>41000.834004629629</v>
      </c>
      <c r="K3156" s="5">
        <v>1330722058</v>
      </c>
      <c r="L3156" s="13">
        <f t="shared" si="197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8">
        <f t="shared" si="198"/>
        <v>112.92857142857142</v>
      </c>
      <c r="R3156" s="9">
        <f t="shared" si="199"/>
        <v>64.268292682926827</v>
      </c>
      <c r="S3156" t="str">
        <f>IF(P3156=Theater, "theater")</f>
        <v>theater</v>
      </c>
    </row>
    <row r="3157" spans="1:19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3">
        <f t="shared" si="196"/>
        <v>41263.499131944445</v>
      </c>
      <c r="K3157" s="5">
        <v>1353412725</v>
      </c>
      <c r="L3157" s="13">
        <f t="shared" si="197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8">
        <f t="shared" si="198"/>
        <v>188.50460000000001</v>
      </c>
      <c r="R3157" s="9">
        <f t="shared" si="199"/>
        <v>31.209370860927152</v>
      </c>
      <c r="S3157" t="str">
        <f>IF(P3157=Theater, "theater")</f>
        <v>theater</v>
      </c>
    </row>
    <row r="3158" spans="1:19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3">
        <f t="shared" si="196"/>
        <v>41061.953055555554</v>
      </c>
      <c r="K3158" s="5">
        <v>1335567144</v>
      </c>
      <c r="L3158" s="13">
        <f t="shared" si="197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8">
        <f t="shared" si="198"/>
        <v>101.81818181818181</v>
      </c>
      <c r="R3158" s="9">
        <f t="shared" si="199"/>
        <v>62.921348314606739</v>
      </c>
      <c r="S3158" t="str">
        <f>IF(P3158=Theater, "theater")</f>
        <v>theater</v>
      </c>
    </row>
    <row r="3159" spans="1:19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3">
        <f t="shared" si="196"/>
        <v>41839.208333333336</v>
      </c>
      <c r="K3159" s="5">
        <v>1404932105</v>
      </c>
      <c r="L3159" s="13">
        <f t="shared" si="197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8">
        <f t="shared" si="198"/>
        <v>101</v>
      </c>
      <c r="R3159" s="9">
        <f t="shared" si="199"/>
        <v>98.536585365853654</v>
      </c>
      <c r="S3159" t="str">
        <f>IF(P3159=Theater, "theater")</f>
        <v>theater</v>
      </c>
    </row>
    <row r="3160" spans="1:19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3">
        <f t="shared" si="196"/>
        <v>41477.839722222219</v>
      </c>
      <c r="K3160" s="5">
        <v>1371931752</v>
      </c>
      <c r="L3160" s="13">
        <f t="shared" si="197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8">
        <f t="shared" si="198"/>
        <v>113.99999999999999</v>
      </c>
      <c r="R3160" s="9">
        <f t="shared" si="199"/>
        <v>82.608695652173907</v>
      </c>
      <c r="S3160" t="str">
        <f>IF(P3160=Theater, "theater")</f>
        <v>theater</v>
      </c>
    </row>
    <row r="3161" spans="1:19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3">
        <f t="shared" si="196"/>
        <v>40926.958333333336</v>
      </c>
      <c r="K3161" s="5">
        <v>1323221761</v>
      </c>
      <c r="L3161" s="13">
        <f t="shared" si="197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8">
        <f t="shared" si="198"/>
        <v>133.48133333333334</v>
      </c>
      <c r="R3161" s="9">
        <f t="shared" si="199"/>
        <v>38.504230769230773</v>
      </c>
      <c r="S3161" t="str">
        <f>IF(P3161=Theater, "theater")</f>
        <v>theater</v>
      </c>
    </row>
    <row r="3162" spans="1:19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3">
        <f t="shared" si="196"/>
        <v>41864.207638888889</v>
      </c>
      <c r="K3162" s="5">
        <v>1405923687</v>
      </c>
      <c r="L3162" s="13">
        <f t="shared" si="197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8">
        <f t="shared" si="198"/>
        <v>101.53333333333335</v>
      </c>
      <c r="R3162" s="9">
        <f t="shared" si="199"/>
        <v>80.15789473684211</v>
      </c>
      <c r="S3162" t="str">
        <f>IF(P3162=Theater, "theater")</f>
        <v>theater</v>
      </c>
    </row>
    <row r="3163" spans="1:19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3">
        <f t="shared" si="196"/>
        <v>41927.536134259259</v>
      </c>
      <c r="K3163" s="5">
        <v>1410785522</v>
      </c>
      <c r="L3163" s="13">
        <f t="shared" si="197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8">
        <f t="shared" si="198"/>
        <v>105.1</v>
      </c>
      <c r="R3163" s="9">
        <f t="shared" si="199"/>
        <v>28.405405405405407</v>
      </c>
      <c r="S3163" t="str">
        <f>IF(P3163=Theater, "theater")</f>
        <v>theater</v>
      </c>
    </row>
    <row r="3164" spans="1:19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3">
        <f t="shared" si="196"/>
        <v>41827.083333333336</v>
      </c>
      <c r="K3164" s="5">
        <v>1402331262</v>
      </c>
      <c r="L3164" s="13">
        <f t="shared" si="197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8">
        <f t="shared" si="198"/>
        <v>127.15</v>
      </c>
      <c r="R3164" s="9">
        <f t="shared" si="199"/>
        <v>80.730158730158735</v>
      </c>
      <c r="S3164" t="str">
        <f>IF(P3164=Theater, "theater")</f>
        <v>theater</v>
      </c>
    </row>
    <row r="3165" spans="1:19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3">
        <f t="shared" si="196"/>
        <v>41805.753761574073</v>
      </c>
      <c r="K3165" s="5">
        <v>1400263525</v>
      </c>
      <c r="L3165" s="13">
        <f t="shared" si="197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8">
        <f t="shared" si="198"/>
        <v>111.15384615384616</v>
      </c>
      <c r="R3165" s="9">
        <f t="shared" si="199"/>
        <v>200.69444444444446</v>
      </c>
      <c r="S3165" t="str">
        <f>IF(P3165=Theater, "theater")</f>
        <v>theater</v>
      </c>
    </row>
    <row r="3166" spans="1:19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3">
        <f t="shared" si="196"/>
        <v>41799.80572916667</v>
      </c>
      <c r="K3166" s="5">
        <v>1399490415</v>
      </c>
      <c r="L3166" s="13">
        <f t="shared" si="197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8">
        <f t="shared" si="198"/>
        <v>106.76</v>
      </c>
      <c r="R3166" s="9">
        <f t="shared" si="199"/>
        <v>37.591549295774648</v>
      </c>
      <c r="S3166" t="str">
        <f>IF(P3166=Theater, "theater")</f>
        <v>theater</v>
      </c>
    </row>
    <row r="3167" spans="1:19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3">
        <f t="shared" si="196"/>
        <v>40666.165972222225</v>
      </c>
      <c r="K3167" s="5">
        <v>1302493760</v>
      </c>
      <c r="L3167" s="13">
        <f t="shared" si="197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8">
        <f t="shared" si="198"/>
        <v>162.66666666666666</v>
      </c>
      <c r="R3167" s="9">
        <f t="shared" si="199"/>
        <v>58.095238095238095</v>
      </c>
      <c r="S3167" t="str">
        <f>IF(P3167=Theater, "theater")</f>
        <v>theater</v>
      </c>
    </row>
    <row r="3168" spans="1:19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3">
        <f t="shared" si="196"/>
        <v>41969.332638888889</v>
      </c>
      <c r="K3168" s="5">
        <v>1414514153</v>
      </c>
      <c r="L3168" s="13">
        <f t="shared" si="197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8">
        <f t="shared" si="198"/>
        <v>160.22808571428573</v>
      </c>
      <c r="R3168" s="9">
        <f t="shared" si="199"/>
        <v>60.300892473118282</v>
      </c>
      <c r="S3168" t="str">
        <f>IF(P3168=Theater, "theater")</f>
        <v>theater</v>
      </c>
    </row>
    <row r="3169" spans="1:19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3">
        <f t="shared" si="196"/>
        <v>41853.175706018519</v>
      </c>
      <c r="K3169" s="5">
        <v>1405743181</v>
      </c>
      <c r="L3169" s="13">
        <f t="shared" si="197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8">
        <f t="shared" si="198"/>
        <v>116.16666666666666</v>
      </c>
      <c r="R3169" s="9">
        <f t="shared" si="199"/>
        <v>63.363636363636367</v>
      </c>
      <c r="S3169" t="str">
        <f>IF(P3169=Theater, "theater")</f>
        <v>theater</v>
      </c>
    </row>
    <row r="3170" spans="1:19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3">
        <f t="shared" si="196"/>
        <v>41803.916666666664</v>
      </c>
      <c r="K3170" s="5">
        <v>1399948353</v>
      </c>
      <c r="L3170" s="13">
        <f t="shared" si="197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8">
        <f t="shared" si="198"/>
        <v>124.2</v>
      </c>
      <c r="R3170" s="9">
        <f t="shared" si="199"/>
        <v>50.901639344262293</v>
      </c>
      <c r="S3170" t="str">
        <f>IF(P3170=Theater, "theater")</f>
        <v>theater</v>
      </c>
    </row>
    <row r="3171" spans="1:19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3">
        <f t="shared" si="196"/>
        <v>41621.207638888889</v>
      </c>
      <c r="K3171" s="5">
        <v>1384364561</v>
      </c>
      <c r="L3171" s="13">
        <f t="shared" si="197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8">
        <f t="shared" si="198"/>
        <v>103.01249999999999</v>
      </c>
      <c r="R3171" s="9">
        <f t="shared" si="199"/>
        <v>100.5</v>
      </c>
      <c r="S3171" t="str">
        <f>IF(P3171=Theater, "theater")</f>
        <v>theater</v>
      </c>
    </row>
    <row r="3172" spans="1:19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3">
        <f t="shared" si="196"/>
        <v>41822.166666666664</v>
      </c>
      <c r="K3172" s="5">
        <v>1401414944</v>
      </c>
      <c r="L3172" s="13">
        <f t="shared" si="197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8">
        <f t="shared" si="198"/>
        <v>112.25</v>
      </c>
      <c r="R3172" s="9">
        <f t="shared" si="199"/>
        <v>31.619718309859156</v>
      </c>
      <c r="S3172" t="str">
        <f>IF(P3172=Theater, "theater")</f>
        <v>theater</v>
      </c>
    </row>
    <row r="3173" spans="1:19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3">
        <f t="shared" si="196"/>
        <v>42496.608310185184</v>
      </c>
      <c r="K3173" s="5">
        <v>1459953358</v>
      </c>
      <c r="L3173" s="13">
        <f t="shared" si="197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8">
        <f t="shared" si="198"/>
        <v>108.8142857142857</v>
      </c>
      <c r="R3173" s="9">
        <f t="shared" si="199"/>
        <v>65.102564102564102</v>
      </c>
      <c r="S3173" t="str">
        <f>IF(P3173=Theater, "theater")</f>
        <v>theater</v>
      </c>
    </row>
    <row r="3174" spans="1:19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3">
        <f t="shared" si="196"/>
        <v>40953.729953703703</v>
      </c>
      <c r="K3174" s="5">
        <v>1326648668</v>
      </c>
      <c r="L3174" s="13">
        <f t="shared" si="197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8">
        <f t="shared" si="198"/>
        <v>114.99999999999999</v>
      </c>
      <c r="R3174" s="9">
        <f t="shared" si="199"/>
        <v>79.310344827586206</v>
      </c>
      <c r="S3174" t="str">
        <f>IF(P3174=Theater, "theater")</f>
        <v>theater</v>
      </c>
    </row>
    <row r="3175" spans="1:19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3">
        <f t="shared" si="196"/>
        <v>41908.878379629627</v>
      </c>
      <c r="K3175" s="5">
        <v>1409173492</v>
      </c>
      <c r="L3175" s="13">
        <f t="shared" si="197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8">
        <f t="shared" si="198"/>
        <v>103</v>
      </c>
      <c r="R3175" s="9">
        <f t="shared" si="199"/>
        <v>139.18918918918919</v>
      </c>
      <c r="S3175" t="str">
        <f>IF(P3175=Theater, "theater")</f>
        <v>theater</v>
      </c>
    </row>
    <row r="3176" spans="1:19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3">
        <f t="shared" si="196"/>
        <v>41876.864675925928</v>
      </c>
      <c r="K3176" s="5">
        <v>1407789908</v>
      </c>
      <c r="L3176" s="13">
        <f t="shared" si="197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8">
        <f t="shared" si="198"/>
        <v>101.13333333333334</v>
      </c>
      <c r="R3176" s="9">
        <f t="shared" si="199"/>
        <v>131.91304347826087</v>
      </c>
      <c r="S3176" t="str">
        <f>IF(P3176=Theater, "theater")</f>
        <v>theater</v>
      </c>
    </row>
    <row r="3177" spans="1:19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3">
        <f t="shared" si="196"/>
        <v>40591.886886574073</v>
      </c>
      <c r="K3177" s="5">
        <v>1292793427</v>
      </c>
      <c r="L3177" s="13">
        <f t="shared" si="197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8">
        <f t="shared" si="198"/>
        <v>109.55999999999999</v>
      </c>
      <c r="R3177" s="9">
        <f t="shared" si="199"/>
        <v>91.3</v>
      </c>
      <c r="S3177" t="str">
        <f>IF(P3177=Theater, "theater")</f>
        <v>theater</v>
      </c>
    </row>
    <row r="3178" spans="1:19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3">
        <f t="shared" si="196"/>
        <v>41504.625</v>
      </c>
      <c r="K3178" s="5">
        <v>1374531631</v>
      </c>
      <c r="L3178" s="13">
        <f t="shared" si="197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8">
        <f t="shared" si="198"/>
        <v>114.8421052631579</v>
      </c>
      <c r="R3178" s="9">
        <f t="shared" si="199"/>
        <v>39.672727272727272</v>
      </c>
      <c r="S3178" t="str">
        <f>IF(P3178=Theater, "theater")</f>
        <v>theater</v>
      </c>
    </row>
    <row r="3179" spans="1:19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3">
        <f t="shared" si="196"/>
        <v>41811.666770833333</v>
      </c>
      <c r="K3179" s="5">
        <v>1400774409</v>
      </c>
      <c r="L3179" s="13">
        <f t="shared" si="197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8">
        <f t="shared" si="198"/>
        <v>117.39999999999999</v>
      </c>
      <c r="R3179" s="9">
        <f t="shared" si="199"/>
        <v>57.549019607843135</v>
      </c>
      <c r="S3179" t="str">
        <f>IF(P3179=Theater, "theater")</f>
        <v>theater</v>
      </c>
    </row>
    <row r="3180" spans="1:19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3">
        <f t="shared" si="196"/>
        <v>41836.605034722219</v>
      </c>
      <c r="K3180" s="5">
        <v>1402929075</v>
      </c>
      <c r="L3180" s="13">
        <f t="shared" si="197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8">
        <f t="shared" si="198"/>
        <v>171.73333333333335</v>
      </c>
      <c r="R3180" s="9">
        <f t="shared" si="199"/>
        <v>33.025641025641029</v>
      </c>
      <c r="S3180" t="str">
        <f>IF(P3180=Theater, "theater")</f>
        <v>theater</v>
      </c>
    </row>
    <row r="3181" spans="1:19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3">
        <f t="shared" si="196"/>
        <v>41400.702210648145</v>
      </c>
      <c r="K3181" s="5">
        <v>1365699071</v>
      </c>
      <c r="L3181" s="13">
        <f t="shared" si="197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8">
        <f t="shared" si="198"/>
        <v>114.16238095238094</v>
      </c>
      <c r="R3181" s="9">
        <f t="shared" si="199"/>
        <v>77.335806451612896</v>
      </c>
      <c r="S3181" t="str">
        <f>IF(P3181=Theater, "theater")</f>
        <v>theater</v>
      </c>
    </row>
    <row r="3182" spans="1:19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3">
        <f t="shared" si="196"/>
        <v>41810.412604166668</v>
      </c>
      <c r="K3182" s="5">
        <v>1400666049</v>
      </c>
      <c r="L3182" s="13">
        <f t="shared" si="197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8">
        <f t="shared" si="198"/>
        <v>119.75</v>
      </c>
      <c r="R3182" s="9">
        <f t="shared" si="199"/>
        <v>31.933333333333334</v>
      </c>
      <c r="S3182" t="str">
        <f>IF(P3182=Theater, "theater")</f>
        <v>theater</v>
      </c>
    </row>
    <row r="3183" spans="1:19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3">
        <f t="shared" si="196"/>
        <v>41805.666666666664</v>
      </c>
      <c r="K3183" s="5">
        <v>1400570787</v>
      </c>
      <c r="L3183" s="13">
        <f t="shared" si="197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8">
        <f t="shared" si="198"/>
        <v>109.00000000000001</v>
      </c>
      <c r="R3183" s="9">
        <f t="shared" si="199"/>
        <v>36.333333333333336</v>
      </c>
      <c r="S3183" t="str">
        <f>IF(P3183=Theater, "theater")</f>
        <v>theater</v>
      </c>
    </row>
    <row r="3184" spans="1:19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3">
        <f t="shared" si="196"/>
        <v>40939.708333333336</v>
      </c>
      <c r="K3184" s="5">
        <v>1323211621</v>
      </c>
      <c r="L3184" s="13">
        <f t="shared" si="197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8">
        <f t="shared" si="198"/>
        <v>100.88571428571429</v>
      </c>
      <c r="R3184" s="9">
        <f t="shared" si="199"/>
        <v>46.768211920529801</v>
      </c>
      <c r="S3184" t="str">
        <f>IF(P3184=Theater, "theater")</f>
        <v>theater</v>
      </c>
    </row>
    <row r="3185" spans="1:19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3">
        <f t="shared" si="196"/>
        <v>41509.79478009259</v>
      </c>
      <c r="K3185" s="5">
        <v>1375729469</v>
      </c>
      <c r="L3185" s="13">
        <f t="shared" si="197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8">
        <f t="shared" si="198"/>
        <v>109.00000000000001</v>
      </c>
      <c r="R3185" s="9">
        <f t="shared" si="199"/>
        <v>40.073529411764703</v>
      </c>
      <c r="S3185" t="str">
        <f>IF(P3185=Theater, "theater")</f>
        <v>theater</v>
      </c>
    </row>
    <row r="3186" spans="1:19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3">
        <f t="shared" si="196"/>
        <v>41821.993414351848</v>
      </c>
      <c r="K3186" s="5">
        <v>1401666631</v>
      </c>
      <c r="L3186" s="13">
        <f t="shared" si="197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8">
        <f t="shared" si="198"/>
        <v>107.20930232558139</v>
      </c>
      <c r="R3186" s="9">
        <f t="shared" si="199"/>
        <v>100.21739130434783</v>
      </c>
      <c r="S3186" t="str">
        <f>IF(P3186=Theater, "theater")</f>
        <v>theater</v>
      </c>
    </row>
    <row r="3187" spans="1:19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3">
        <f t="shared" si="196"/>
        <v>41836.977326388893</v>
      </c>
      <c r="K3187" s="5">
        <v>1404948441</v>
      </c>
      <c r="L3187" s="13">
        <f t="shared" si="197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8">
        <f t="shared" si="198"/>
        <v>100</v>
      </c>
      <c r="R3187" s="9">
        <f t="shared" si="199"/>
        <v>41.666666666666664</v>
      </c>
      <c r="S3187" t="str">
        <f>IF(P3187=Theater, "theater")</f>
        <v>theater</v>
      </c>
    </row>
    <row r="3188" spans="1:19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3">
        <f t="shared" si="196"/>
        <v>41898.875</v>
      </c>
      <c r="K3188" s="5">
        <v>1408313438</v>
      </c>
      <c r="L3188" s="13">
        <f t="shared" si="197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8">
        <f t="shared" si="198"/>
        <v>102.18750000000001</v>
      </c>
      <c r="R3188" s="9">
        <f t="shared" si="199"/>
        <v>46.714285714285715</v>
      </c>
      <c r="S3188" t="str">
        <f>IF(P3188=Theater, "theater")</f>
        <v>theater</v>
      </c>
    </row>
    <row r="3189" spans="1:19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3">
        <f t="shared" si="196"/>
        <v>41855.666354166664</v>
      </c>
      <c r="K3189" s="5">
        <v>1405439973</v>
      </c>
      <c r="L3189" s="13">
        <f t="shared" si="197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8">
        <f t="shared" si="198"/>
        <v>116.29333333333334</v>
      </c>
      <c r="R3189" s="9">
        <f t="shared" si="199"/>
        <v>71.491803278688522</v>
      </c>
      <c r="S3189" t="str">
        <f>IF(P3189=Theater, "theater")</f>
        <v>theater</v>
      </c>
    </row>
    <row r="3190" spans="1:19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3">
        <f t="shared" si="196"/>
        <v>42165.415532407409</v>
      </c>
      <c r="K3190" s="5">
        <v>1432115902</v>
      </c>
      <c r="L3190" s="13">
        <f t="shared" si="197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8">
        <f t="shared" si="198"/>
        <v>65</v>
      </c>
      <c r="R3190" s="9">
        <f t="shared" si="199"/>
        <v>14.444444444444445</v>
      </c>
      <c r="S3190" t="str">
        <f>IF(P3190=Theater, "theater")</f>
        <v>theater</v>
      </c>
    </row>
    <row r="3191" spans="1:19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3">
        <f t="shared" si="196"/>
        <v>42148.346435185187</v>
      </c>
      <c r="K3191" s="5">
        <v>1429863532</v>
      </c>
      <c r="L3191" s="13">
        <f t="shared" si="197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8">
        <f t="shared" si="198"/>
        <v>12.327272727272726</v>
      </c>
      <c r="R3191" s="9">
        <f t="shared" si="199"/>
        <v>356.84210526315792</v>
      </c>
      <c r="S3191" t="str">
        <f>IF(P3191=Theater, "theater")</f>
        <v>theater</v>
      </c>
    </row>
    <row r="3192" spans="1:19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3">
        <f t="shared" si="196"/>
        <v>42713.192997685182</v>
      </c>
      <c r="K3192" s="5">
        <v>1478662675</v>
      </c>
      <c r="L3192" s="13">
        <f t="shared" si="197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8">
        <f t="shared" si="198"/>
        <v>0</v>
      </c>
      <c r="R3192" s="9" t="e">
        <f t="shared" si="199"/>
        <v>#DIV/0!</v>
      </c>
      <c r="S3192" t="str">
        <f>IF(P3192=Theater, "theater")</f>
        <v>theater</v>
      </c>
    </row>
    <row r="3193" spans="1:19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3">
        <f t="shared" si="196"/>
        <v>42598.755428240736</v>
      </c>
      <c r="K3193" s="5">
        <v>1466186869</v>
      </c>
      <c r="L3193" s="13">
        <f t="shared" si="197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8">
        <f t="shared" si="198"/>
        <v>4.0266666666666664</v>
      </c>
      <c r="R3193" s="9">
        <f t="shared" si="199"/>
        <v>37.75</v>
      </c>
      <c r="S3193" t="str">
        <f>IF(P3193=Theater, "theater")</f>
        <v>theater</v>
      </c>
    </row>
    <row r="3194" spans="1:19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3">
        <f t="shared" si="196"/>
        <v>42063.916666666672</v>
      </c>
      <c r="K3194" s="5">
        <v>1421274859</v>
      </c>
      <c r="L3194" s="13">
        <f t="shared" si="197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8">
        <f t="shared" si="198"/>
        <v>1.02</v>
      </c>
      <c r="R3194" s="9">
        <f t="shared" si="199"/>
        <v>12.75</v>
      </c>
      <c r="S3194" t="str">
        <f>IF(P3194=Theater, "theater")</f>
        <v>theater</v>
      </c>
    </row>
    <row r="3195" spans="1:19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3">
        <f t="shared" si="196"/>
        <v>42055.968240740738</v>
      </c>
      <c r="K3195" s="5">
        <v>1420586056</v>
      </c>
      <c r="L3195" s="13">
        <f t="shared" si="197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8">
        <f t="shared" si="198"/>
        <v>11.74</v>
      </c>
      <c r="R3195" s="9">
        <f t="shared" si="199"/>
        <v>24.458333333333332</v>
      </c>
      <c r="S3195" t="str">
        <f>IF(P3195=Theater, "theater")</f>
        <v>theater</v>
      </c>
    </row>
    <row r="3196" spans="1:19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3">
        <f t="shared" si="196"/>
        <v>42212.062476851846</v>
      </c>
      <c r="K3196" s="5">
        <v>1435368598</v>
      </c>
      <c r="L3196" s="13">
        <f t="shared" si="197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8">
        <f t="shared" si="198"/>
        <v>0</v>
      </c>
      <c r="R3196" s="9" t="e">
        <f t="shared" si="199"/>
        <v>#DIV/0!</v>
      </c>
      <c r="S3196" t="str">
        <f>IF(P3196=Theater, "theater")</f>
        <v>theater</v>
      </c>
    </row>
    <row r="3197" spans="1:19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3">
        <f t="shared" si="196"/>
        <v>42047.594236111108</v>
      </c>
      <c r="K3197" s="5">
        <v>1421158542</v>
      </c>
      <c r="L3197" s="13">
        <f t="shared" si="197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8">
        <f t="shared" si="198"/>
        <v>59.142857142857139</v>
      </c>
      <c r="R3197" s="9">
        <f t="shared" si="199"/>
        <v>53.07692307692308</v>
      </c>
      <c r="S3197" t="str">
        <f>IF(P3197=Theater, "theater")</f>
        <v>theater</v>
      </c>
    </row>
    <row r="3198" spans="1:19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3">
        <f t="shared" si="196"/>
        <v>42217.583333333328</v>
      </c>
      <c r="K3198" s="5">
        <v>1433254875</v>
      </c>
      <c r="L3198" s="13">
        <f t="shared" si="197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8">
        <f t="shared" si="198"/>
        <v>0.06</v>
      </c>
      <c r="R3198" s="9">
        <f t="shared" si="199"/>
        <v>300</v>
      </c>
      <c r="S3198" t="str">
        <f>IF(P3198=Theater, "theater")</f>
        <v>theater</v>
      </c>
    </row>
    <row r="3199" spans="1:19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3">
        <f t="shared" si="196"/>
        <v>42039.493263888886</v>
      </c>
      <c r="K3199" s="5">
        <v>1420458618</v>
      </c>
      <c r="L3199" s="13">
        <f t="shared" si="197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8">
        <f t="shared" si="198"/>
        <v>11.450000000000001</v>
      </c>
      <c r="R3199" s="9">
        <f t="shared" si="199"/>
        <v>286.25</v>
      </c>
      <c r="S3199" t="str">
        <f>IF(P3199=Theater, "theater")</f>
        <v>theater</v>
      </c>
    </row>
    <row r="3200" spans="1:19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3">
        <f t="shared" si="196"/>
        <v>42051.424502314811</v>
      </c>
      <c r="K3200" s="5">
        <v>1420798277</v>
      </c>
      <c r="L3200" s="13">
        <f t="shared" si="197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8">
        <f t="shared" si="198"/>
        <v>0.36666666666666664</v>
      </c>
      <c r="R3200" s="9">
        <f t="shared" si="199"/>
        <v>36.666666666666664</v>
      </c>
      <c r="S3200" t="str">
        <f>IF(P3200=Theater, "theater")</f>
        <v>theater</v>
      </c>
    </row>
    <row r="3201" spans="1:19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3">
        <f t="shared" si="196"/>
        <v>41888.875</v>
      </c>
      <c r="K3201" s="5">
        <v>1407435418</v>
      </c>
      <c r="L3201" s="13">
        <f t="shared" si="197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8">
        <f t="shared" si="198"/>
        <v>52.16</v>
      </c>
      <c r="R3201" s="9">
        <f t="shared" si="199"/>
        <v>49.20754716981132</v>
      </c>
      <c r="S3201" t="str">
        <f>IF(P3201=Theater, "theater")</f>
        <v>theater</v>
      </c>
    </row>
    <row r="3202" spans="1:19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3">
        <f t="shared" si="196"/>
        <v>42490.231944444444</v>
      </c>
      <c r="K3202" s="5">
        <v>1459410101</v>
      </c>
      <c r="L3202" s="13">
        <f t="shared" si="197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8">
        <f t="shared" si="198"/>
        <v>2E-3</v>
      </c>
      <c r="R3202" s="9">
        <f t="shared" si="199"/>
        <v>1</v>
      </c>
      <c r="S3202" t="str">
        <f>IF(P3202=Theater, "theater")</f>
        <v>theater</v>
      </c>
    </row>
    <row r="3203" spans="1:19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3">
        <f t="shared" ref="J3203:J3266" si="200">(((I3203/60)/60)/24)+DATE(1970,1,1)</f>
        <v>41882.767094907409</v>
      </c>
      <c r="K3203" s="5">
        <v>1407695077</v>
      </c>
      <c r="L3203" s="13">
        <f t="shared" ref="L3203:L3266" si="2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8">
        <f t="shared" ref="Q3203:Q3266" si="202">E3203/D3203*100</f>
        <v>1.25</v>
      </c>
      <c r="R3203" s="9">
        <f t="shared" ref="R3203:R3266" si="203">E3203/N3203</f>
        <v>12.5</v>
      </c>
      <c r="S3203" t="str">
        <f>IF(P3203=Theater, "theater")</f>
        <v>theater</v>
      </c>
    </row>
    <row r="3204" spans="1:19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3">
        <f t="shared" si="200"/>
        <v>42352.249305555553</v>
      </c>
      <c r="K3204" s="5">
        <v>1445027346</v>
      </c>
      <c r="L3204" s="13">
        <f t="shared" si="201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8">
        <f t="shared" si="202"/>
        <v>54.52</v>
      </c>
      <c r="R3204" s="9">
        <f t="shared" si="203"/>
        <v>109.04</v>
      </c>
      <c r="S3204" t="str">
        <f>IF(P3204=Theater, "theater")</f>
        <v>theater</v>
      </c>
    </row>
    <row r="3205" spans="1:19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3">
        <f t="shared" si="200"/>
        <v>42272.988680555558</v>
      </c>
      <c r="K3205" s="5">
        <v>1440632622</v>
      </c>
      <c r="L3205" s="13">
        <f t="shared" si="201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8">
        <f t="shared" si="202"/>
        <v>25</v>
      </c>
      <c r="R3205" s="9">
        <f t="shared" si="203"/>
        <v>41.666666666666664</v>
      </c>
      <c r="S3205" t="str">
        <f>IF(P3205=Theater, "theater")</f>
        <v>theater</v>
      </c>
    </row>
    <row r="3206" spans="1:19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3">
        <f t="shared" si="200"/>
        <v>42202.676388888889</v>
      </c>
      <c r="K3206" s="5">
        <v>1434558479</v>
      </c>
      <c r="L3206" s="13">
        <f t="shared" si="201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8">
        <f t="shared" si="202"/>
        <v>0</v>
      </c>
      <c r="R3206" s="9" t="e">
        <f t="shared" si="203"/>
        <v>#DIV/0!</v>
      </c>
      <c r="S3206" t="str">
        <f>IF(P3206=Theater, "theater")</f>
        <v>theater</v>
      </c>
    </row>
    <row r="3207" spans="1:19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3">
        <f t="shared" si="200"/>
        <v>42125.374675925923</v>
      </c>
      <c r="K3207" s="5">
        <v>1427878772</v>
      </c>
      <c r="L3207" s="13">
        <f t="shared" si="201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8">
        <f t="shared" si="202"/>
        <v>3.4125000000000001</v>
      </c>
      <c r="R3207" s="9">
        <f t="shared" si="203"/>
        <v>22.75</v>
      </c>
      <c r="S3207" t="str">
        <f>IF(P3207=Theater, "theater")</f>
        <v>theater</v>
      </c>
    </row>
    <row r="3208" spans="1:19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3">
        <f t="shared" si="200"/>
        <v>42266.276053240741</v>
      </c>
      <c r="K3208" s="5">
        <v>1440052651</v>
      </c>
      <c r="L3208" s="13">
        <f t="shared" si="201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8">
        <f t="shared" si="202"/>
        <v>0</v>
      </c>
      <c r="R3208" s="9" t="e">
        <f t="shared" si="203"/>
        <v>#DIV/0!</v>
      </c>
      <c r="S3208" t="str">
        <f>IF(P3208=Theater, "theater")</f>
        <v>theater</v>
      </c>
    </row>
    <row r="3209" spans="1:19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3">
        <f t="shared" si="200"/>
        <v>42117.236192129625</v>
      </c>
      <c r="K3209" s="5">
        <v>1424587207</v>
      </c>
      <c r="L3209" s="13">
        <f t="shared" si="201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8">
        <f t="shared" si="202"/>
        <v>46.36363636363636</v>
      </c>
      <c r="R3209" s="9">
        <f t="shared" si="203"/>
        <v>70.833333333333329</v>
      </c>
      <c r="S3209" t="str">
        <f>IF(P3209=Theater, "theater")</f>
        <v>theater</v>
      </c>
    </row>
    <row r="3210" spans="1:19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3">
        <f t="shared" si="200"/>
        <v>41848.605057870373</v>
      </c>
      <c r="K3210" s="5">
        <v>1404743477</v>
      </c>
      <c r="L3210" s="13">
        <f t="shared" si="20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8">
        <f t="shared" si="202"/>
        <v>103.49999999999999</v>
      </c>
      <c r="R3210" s="9">
        <f t="shared" si="203"/>
        <v>63.109756097560975</v>
      </c>
      <c r="S3210" t="str">
        <f>IF(P3210=Theater, "theater")</f>
        <v>theater</v>
      </c>
    </row>
    <row r="3211" spans="1:19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3">
        <f t="shared" si="200"/>
        <v>41810.958333333336</v>
      </c>
      <c r="K3211" s="5">
        <v>1400512658</v>
      </c>
      <c r="L3211" s="13">
        <f t="shared" si="20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8">
        <f t="shared" si="202"/>
        <v>119.32315789473684</v>
      </c>
      <c r="R3211" s="9">
        <f t="shared" si="203"/>
        <v>50.157964601769912</v>
      </c>
      <c r="S3211" t="str">
        <f>IF(P3211=Theater, "theater")</f>
        <v>theater</v>
      </c>
    </row>
    <row r="3212" spans="1:19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3">
        <f t="shared" si="200"/>
        <v>41061.165972222225</v>
      </c>
      <c r="K3212" s="5">
        <v>1334442519</v>
      </c>
      <c r="L3212" s="13">
        <f t="shared" si="20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8">
        <f t="shared" si="202"/>
        <v>125.76666666666667</v>
      </c>
      <c r="R3212" s="9">
        <f t="shared" si="203"/>
        <v>62.883333333333333</v>
      </c>
      <c r="S3212" t="str">
        <f>IF(P3212=Theater, "theater")</f>
        <v>theater</v>
      </c>
    </row>
    <row r="3213" spans="1:19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3">
        <f t="shared" si="200"/>
        <v>41866.083333333336</v>
      </c>
      <c r="K3213" s="5">
        <v>1405346680</v>
      </c>
      <c r="L3213" s="13">
        <f t="shared" si="20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8">
        <f t="shared" si="202"/>
        <v>119.74347826086958</v>
      </c>
      <c r="R3213" s="9">
        <f t="shared" si="203"/>
        <v>85.531055900621112</v>
      </c>
      <c r="S3213" t="str">
        <f>IF(P3213=Theater, "theater")</f>
        <v>theater</v>
      </c>
    </row>
    <row r="3214" spans="1:19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3">
        <f t="shared" si="200"/>
        <v>41859.795729166668</v>
      </c>
      <c r="K3214" s="5">
        <v>1404932751</v>
      </c>
      <c r="L3214" s="13">
        <f t="shared" si="20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8">
        <f t="shared" si="202"/>
        <v>126.25</v>
      </c>
      <c r="R3214" s="9">
        <f t="shared" si="203"/>
        <v>53.723404255319146</v>
      </c>
      <c r="S3214" t="str">
        <f>IF(P3214=Theater, "theater")</f>
        <v>theater</v>
      </c>
    </row>
    <row r="3215" spans="1:19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3">
        <f t="shared" si="200"/>
        <v>42211.763414351852</v>
      </c>
      <c r="K3215" s="5">
        <v>1434478759</v>
      </c>
      <c r="L3215" s="13">
        <f t="shared" si="20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8">
        <f t="shared" si="202"/>
        <v>100.11666666666667</v>
      </c>
      <c r="R3215" s="9">
        <f t="shared" si="203"/>
        <v>127.80851063829788</v>
      </c>
      <c r="S3215" t="str">
        <f>IF(P3215=Theater, "theater")</f>
        <v>theater</v>
      </c>
    </row>
    <row r="3216" spans="1:19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3">
        <f t="shared" si="200"/>
        <v>42374.996527777781</v>
      </c>
      <c r="K3216" s="5">
        <v>1448823673</v>
      </c>
      <c r="L3216" s="13">
        <f t="shared" si="20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8">
        <f t="shared" si="202"/>
        <v>102.13333333333334</v>
      </c>
      <c r="R3216" s="9">
        <f t="shared" si="203"/>
        <v>106.57391304347826</v>
      </c>
      <c r="S3216" t="str">
        <f>IF(P3216=Theater, "theater")</f>
        <v>theater</v>
      </c>
    </row>
    <row r="3217" spans="1:19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3">
        <f t="shared" si="200"/>
        <v>42257.165972222225</v>
      </c>
      <c r="K3217" s="5">
        <v>1438617471</v>
      </c>
      <c r="L3217" s="13">
        <f t="shared" si="20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8">
        <f t="shared" si="202"/>
        <v>100.35142857142858</v>
      </c>
      <c r="R3217" s="9">
        <f t="shared" si="203"/>
        <v>262.11194029850748</v>
      </c>
      <c r="S3217" t="str">
        <f>IF(P3217=Theater, "theater")</f>
        <v>theater</v>
      </c>
    </row>
    <row r="3218" spans="1:19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3">
        <f t="shared" si="200"/>
        <v>42196.604166666672</v>
      </c>
      <c r="K3218" s="5">
        <v>1433934371</v>
      </c>
      <c r="L3218" s="13">
        <f t="shared" si="20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8">
        <f t="shared" si="202"/>
        <v>100.05</v>
      </c>
      <c r="R3218" s="9">
        <f t="shared" si="203"/>
        <v>57.171428571428571</v>
      </c>
      <c r="S3218" t="str">
        <f>IF(P3218=Theater, "theater")</f>
        <v>theater</v>
      </c>
    </row>
    <row r="3219" spans="1:19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3">
        <f t="shared" si="200"/>
        <v>42678.546111111107</v>
      </c>
      <c r="K3219" s="5">
        <v>1475672784</v>
      </c>
      <c r="L3219" s="13">
        <f t="shared" si="20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8">
        <f t="shared" si="202"/>
        <v>116.02222222222223</v>
      </c>
      <c r="R3219" s="9">
        <f t="shared" si="203"/>
        <v>50.20192307692308</v>
      </c>
      <c r="S3219" t="str">
        <f>IF(P3219=Theater, "theater")</f>
        <v>theater</v>
      </c>
    </row>
    <row r="3220" spans="1:19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3">
        <f t="shared" si="200"/>
        <v>42004</v>
      </c>
      <c r="K3220" s="5">
        <v>1417132986</v>
      </c>
      <c r="L3220" s="13">
        <f t="shared" si="20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8">
        <f t="shared" si="202"/>
        <v>102.1</v>
      </c>
      <c r="R3220" s="9">
        <f t="shared" si="203"/>
        <v>66.586956521739125</v>
      </c>
      <c r="S3220" t="str">
        <f>IF(P3220=Theater, "theater")</f>
        <v>theater</v>
      </c>
    </row>
    <row r="3221" spans="1:19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3">
        <f t="shared" si="200"/>
        <v>42085.941516203704</v>
      </c>
      <c r="K3221" s="5">
        <v>1424043347</v>
      </c>
      <c r="L3221" s="13">
        <f t="shared" si="20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8">
        <f t="shared" si="202"/>
        <v>100.11000000000001</v>
      </c>
      <c r="R3221" s="9">
        <f t="shared" si="203"/>
        <v>168.25210084033614</v>
      </c>
      <c r="S3221" t="str">
        <f>IF(P3221=Theater, "theater")</f>
        <v>theater</v>
      </c>
    </row>
    <row r="3222" spans="1:19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3">
        <f t="shared" si="200"/>
        <v>42806.875</v>
      </c>
      <c r="K3222" s="5">
        <v>1486411204</v>
      </c>
      <c r="L3222" s="13">
        <f t="shared" si="20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8">
        <f t="shared" si="202"/>
        <v>100.84</v>
      </c>
      <c r="R3222" s="9">
        <f t="shared" si="203"/>
        <v>256.37288135593218</v>
      </c>
      <c r="S3222" t="str">
        <f>IF(P3222=Theater, "theater")</f>
        <v>theater</v>
      </c>
    </row>
    <row r="3223" spans="1:19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3">
        <f t="shared" si="200"/>
        <v>42190.696793981479</v>
      </c>
      <c r="K3223" s="5">
        <v>1433090603</v>
      </c>
      <c r="L3223" s="13">
        <f t="shared" si="20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8">
        <f t="shared" si="202"/>
        <v>103.42499999999998</v>
      </c>
      <c r="R3223" s="9">
        <f t="shared" si="203"/>
        <v>36.610619469026545</v>
      </c>
      <c r="S3223" t="str">
        <f>IF(P3223=Theater, "theater")</f>
        <v>theater</v>
      </c>
    </row>
    <row r="3224" spans="1:19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3">
        <f t="shared" si="200"/>
        <v>42301.895138888889</v>
      </c>
      <c r="K3224" s="5">
        <v>1443016697</v>
      </c>
      <c r="L3224" s="13">
        <f t="shared" si="20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8">
        <f t="shared" si="202"/>
        <v>124.8</v>
      </c>
      <c r="R3224" s="9">
        <f t="shared" si="203"/>
        <v>37.142857142857146</v>
      </c>
      <c r="S3224" t="str">
        <f>IF(P3224=Theater, "theater")</f>
        <v>theater</v>
      </c>
    </row>
    <row r="3225" spans="1:19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3">
        <f t="shared" si="200"/>
        <v>42236.835370370376</v>
      </c>
      <c r="K3225" s="5">
        <v>1437508976</v>
      </c>
      <c r="L3225" s="13">
        <f t="shared" si="20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8">
        <f t="shared" si="202"/>
        <v>109.51612903225806</v>
      </c>
      <c r="R3225" s="9">
        <f t="shared" si="203"/>
        <v>45.878378378378379</v>
      </c>
      <c r="S3225" t="str">
        <f>IF(P3225=Theater, "theater")</f>
        <v>theater</v>
      </c>
    </row>
    <row r="3226" spans="1:19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3">
        <f t="shared" si="200"/>
        <v>42745.208333333328</v>
      </c>
      <c r="K3226" s="5">
        <v>1479932713</v>
      </c>
      <c r="L3226" s="13">
        <f t="shared" si="20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8">
        <f t="shared" si="202"/>
        <v>102.03333333333333</v>
      </c>
      <c r="R3226" s="9">
        <f t="shared" si="203"/>
        <v>141.71296296296296</v>
      </c>
      <c r="S3226" t="str">
        <f>IF(P3226=Theater, "theater")</f>
        <v>theater</v>
      </c>
    </row>
    <row r="3227" spans="1:19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3">
        <f t="shared" si="200"/>
        <v>42524.875</v>
      </c>
      <c r="K3227" s="5">
        <v>1463145938</v>
      </c>
      <c r="L3227" s="13">
        <f t="shared" si="20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8">
        <f t="shared" si="202"/>
        <v>102.35000000000001</v>
      </c>
      <c r="R3227" s="9">
        <f t="shared" si="203"/>
        <v>52.487179487179489</v>
      </c>
      <c r="S3227" t="str">
        <f>IF(P3227=Theater, "theater")</f>
        <v>theater</v>
      </c>
    </row>
    <row r="3228" spans="1:19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3">
        <f t="shared" si="200"/>
        <v>42307.583472222221</v>
      </c>
      <c r="K3228" s="5">
        <v>1443621612</v>
      </c>
      <c r="L3228" s="13">
        <f t="shared" si="20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8">
        <f t="shared" si="202"/>
        <v>104.16666666666667</v>
      </c>
      <c r="R3228" s="9">
        <f t="shared" si="203"/>
        <v>59.523809523809526</v>
      </c>
      <c r="S3228" t="str">
        <f>IF(P3228=Theater, "theater")</f>
        <v>theater</v>
      </c>
    </row>
    <row r="3229" spans="1:19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3">
        <f t="shared" si="200"/>
        <v>42752.882361111115</v>
      </c>
      <c r="K3229" s="5">
        <v>1482095436</v>
      </c>
      <c r="L3229" s="13">
        <f t="shared" si="20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8">
        <f t="shared" si="202"/>
        <v>125</v>
      </c>
      <c r="R3229" s="9">
        <f t="shared" si="203"/>
        <v>50</v>
      </c>
      <c r="S3229" t="str">
        <f>IF(P3229=Theater, "theater")</f>
        <v>theater</v>
      </c>
    </row>
    <row r="3230" spans="1:19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3">
        <f t="shared" si="200"/>
        <v>42355.207638888889</v>
      </c>
      <c r="K3230" s="5">
        <v>1447606884</v>
      </c>
      <c r="L3230" s="13">
        <f t="shared" si="20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8">
        <f t="shared" si="202"/>
        <v>102.34285714285714</v>
      </c>
      <c r="R3230" s="9">
        <f t="shared" si="203"/>
        <v>193.62162162162161</v>
      </c>
      <c r="S3230" t="str">
        <f>IF(P3230=Theater, "theater")</f>
        <v>theater</v>
      </c>
    </row>
    <row r="3231" spans="1:19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3">
        <f t="shared" si="200"/>
        <v>41963.333310185189</v>
      </c>
      <c r="K3231" s="5">
        <v>1413874798</v>
      </c>
      <c r="L3231" s="13">
        <f t="shared" si="20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8">
        <f t="shared" si="202"/>
        <v>107.86500000000001</v>
      </c>
      <c r="R3231" s="9">
        <f t="shared" si="203"/>
        <v>106.79702970297029</v>
      </c>
      <c r="S3231" t="str">
        <f>IF(P3231=Theater, "theater")</f>
        <v>theater</v>
      </c>
    </row>
    <row r="3232" spans="1:19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3">
        <f t="shared" si="200"/>
        <v>41913.165972222225</v>
      </c>
      <c r="K3232" s="5">
        <v>1410840126</v>
      </c>
      <c r="L3232" s="13">
        <f t="shared" si="20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8">
        <f t="shared" si="202"/>
        <v>109.88461538461539</v>
      </c>
      <c r="R3232" s="9">
        <f t="shared" si="203"/>
        <v>77.21621621621621</v>
      </c>
      <c r="S3232" t="str">
        <f>IF(P3232=Theater, "theater")</f>
        <v>theater</v>
      </c>
    </row>
    <row r="3233" spans="1:19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3">
        <f t="shared" si="200"/>
        <v>42476.943831018521</v>
      </c>
      <c r="K3233" s="5">
        <v>1458254347</v>
      </c>
      <c r="L3233" s="13">
        <f t="shared" si="20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8">
        <f t="shared" si="202"/>
        <v>161</v>
      </c>
      <c r="R3233" s="9">
        <f t="shared" si="203"/>
        <v>57.5</v>
      </c>
      <c r="S3233" t="str">
        <f>IF(P3233=Theater, "theater")</f>
        <v>theater</v>
      </c>
    </row>
    <row r="3234" spans="1:19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3">
        <f t="shared" si="200"/>
        <v>42494.165972222225</v>
      </c>
      <c r="K3234" s="5">
        <v>1459711917</v>
      </c>
      <c r="L3234" s="13">
        <f t="shared" si="20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8">
        <f t="shared" si="202"/>
        <v>131.20000000000002</v>
      </c>
      <c r="R3234" s="9">
        <f t="shared" si="203"/>
        <v>50.46153846153846</v>
      </c>
      <c r="S3234" t="str">
        <f>IF(P3234=Theater, "theater")</f>
        <v>theater</v>
      </c>
    </row>
    <row r="3235" spans="1:19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3">
        <f t="shared" si="200"/>
        <v>42796.805034722223</v>
      </c>
      <c r="K3235" s="5">
        <v>1485890355</v>
      </c>
      <c r="L3235" s="13">
        <f t="shared" si="20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8">
        <f t="shared" si="202"/>
        <v>118.8</v>
      </c>
      <c r="R3235" s="9">
        <f t="shared" si="203"/>
        <v>97.377049180327873</v>
      </c>
      <c r="S3235" t="str">
        <f>IF(P3235=Theater, "theater")</f>
        <v>theater</v>
      </c>
    </row>
    <row r="3236" spans="1:19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3">
        <f t="shared" si="200"/>
        <v>42767.979861111111</v>
      </c>
      <c r="K3236" s="5">
        <v>1483124208</v>
      </c>
      <c r="L3236" s="13">
        <f t="shared" si="20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8">
        <f t="shared" si="202"/>
        <v>100.39275000000001</v>
      </c>
      <c r="R3236" s="9">
        <f t="shared" si="203"/>
        <v>34.91921739130435</v>
      </c>
      <c r="S3236" t="str">
        <f>IF(P3236=Theater, "theater")</f>
        <v>theater</v>
      </c>
    </row>
    <row r="3237" spans="1:19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3">
        <f t="shared" si="200"/>
        <v>42552.347812499997</v>
      </c>
      <c r="K3237" s="5">
        <v>1464769251</v>
      </c>
      <c r="L3237" s="13">
        <f t="shared" si="20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8">
        <f t="shared" si="202"/>
        <v>103.20666666666666</v>
      </c>
      <c r="R3237" s="9">
        <f t="shared" si="203"/>
        <v>85.530386740331494</v>
      </c>
      <c r="S3237" t="str">
        <f>IF(P3237=Theater, "theater")</f>
        <v>theater</v>
      </c>
    </row>
    <row r="3238" spans="1:19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3">
        <f t="shared" si="200"/>
        <v>42732.917048611111</v>
      </c>
      <c r="K3238" s="5">
        <v>1480370433</v>
      </c>
      <c r="L3238" s="13">
        <f t="shared" si="20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8">
        <f t="shared" si="202"/>
        <v>100.6</v>
      </c>
      <c r="R3238" s="9">
        <f t="shared" si="203"/>
        <v>182.90909090909091</v>
      </c>
      <c r="S3238" t="str">
        <f>IF(P3238=Theater, "theater")</f>
        <v>theater</v>
      </c>
    </row>
    <row r="3239" spans="1:19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3">
        <f t="shared" si="200"/>
        <v>42276.165972222225</v>
      </c>
      <c r="K3239" s="5">
        <v>1441452184</v>
      </c>
      <c r="L3239" s="13">
        <f t="shared" si="20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8">
        <f t="shared" si="202"/>
        <v>100.78754285714287</v>
      </c>
      <c r="R3239" s="9">
        <f t="shared" si="203"/>
        <v>131.13620817843866</v>
      </c>
      <c r="S3239" t="str">
        <f>IF(P3239=Theater, "theater")</f>
        <v>theater</v>
      </c>
    </row>
    <row r="3240" spans="1:19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3">
        <f t="shared" si="200"/>
        <v>42186.510393518518</v>
      </c>
      <c r="K3240" s="5">
        <v>1433160898</v>
      </c>
      <c r="L3240" s="13">
        <f t="shared" si="20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8">
        <f t="shared" si="202"/>
        <v>112.32142857142857</v>
      </c>
      <c r="R3240" s="9">
        <f t="shared" si="203"/>
        <v>39.810126582278478</v>
      </c>
      <c r="S3240" t="str">
        <f>IF(P3240=Theater, "theater")</f>
        <v>theater</v>
      </c>
    </row>
    <row r="3241" spans="1:19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3">
        <f t="shared" si="200"/>
        <v>42302.999305555553</v>
      </c>
      <c r="K3241" s="5">
        <v>1443665293</v>
      </c>
      <c r="L3241" s="13">
        <f t="shared" si="20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8">
        <f t="shared" si="202"/>
        <v>105.91914022517912</v>
      </c>
      <c r="R3241" s="9">
        <f t="shared" si="203"/>
        <v>59.701730769230764</v>
      </c>
      <c r="S3241" t="str">
        <f>IF(P3241=Theater, "theater")</f>
        <v>theater</v>
      </c>
    </row>
    <row r="3242" spans="1:19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3">
        <f t="shared" si="200"/>
        <v>42782.958333333328</v>
      </c>
      <c r="K3242" s="5">
        <v>1484843948</v>
      </c>
      <c r="L3242" s="13">
        <f t="shared" si="20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8">
        <f t="shared" si="202"/>
        <v>100.56666666666668</v>
      </c>
      <c r="R3242" s="9">
        <f t="shared" si="203"/>
        <v>88.735294117647058</v>
      </c>
      <c r="S3242" t="str">
        <f>IF(P3242=Theater, "theater")</f>
        <v>theater</v>
      </c>
    </row>
    <row r="3243" spans="1:19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3">
        <f t="shared" si="200"/>
        <v>41926.290972222225</v>
      </c>
      <c r="K3243" s="5">
        <v>1410421670</v>
      </c>
      <c r="L3243" s="13">
        <f t="shared" si="20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8">
        <f t="shared" si="202"/>
        <v>115.30588235294117</v>
      </c>
      <c r="R3243" s="9">
        <f t="shared" si="203"/>
        <v>58.688622754491021</v>
      </c>
      <c r="S3243" t="str">
        <f>IF(P3243=Theater, "theater")</f>
        <v>theater</v>
      </c>
    </row>
    <row r="3244" spans="1:19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3">
        <f t="shared" si="200"/>
        <v>41901.755694444444</v>
      </c>
      <c r="K3244" s="5">
        <v>1408558092</v>
      </c>
      <c r="L3244" s="13">
        <f t="shared" si="20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8">
        <f t="shared" si="202"/>
        <v>127.30419999999999</v>
      </c>
      <c r="R3244" s="9">
        <f t="shared" si="203"/>
        <v>69.56513661202186</v>
      </c>
      <c r="S3244" t="str">
        <f>IF(P3244=Theater, "theater")</f>
        <v>theater</v>
      </c>
    </row>
    <row r="3245" spans="1:19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3">
        <f t="shared" si="200"/>
        <v>42286</v>
      </c>
      <c r="K3245" s="5">
        <v>1442283562</v>
      </c>
      <c r="L3245" s="13">
        <f t="shared" si="20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8">
        <f t="shared" si="202"/>
        <v>102.83750000000001</v>
      </c>
      <c r="R3245" s="9">
        <f t="shared" si="203"/>
        <v>115.87323943661971</v>
      </c>
      <c r="S3245" t="str">
        <f>IF(P3245=Theater, "theater")</f>
        <v>theater</v>
      </c>
    </row>
    <row r="3246" spans="1:19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3">
        <f t="shared" si="200"/>
        <v>42705.735902777778</v>
      </c>
      <c r="K3246" s="5">
        <v>1478018382</v>
      </c>
      <c r="L3246" s="13">
        <f t="shared" si="20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8">
        <f t="shared" si="202"/>
        <v>102.9375</v>
      </c>
      <c r="R3246" s="9">
        <f t="shared" si="203"/>
        <v>23.869565217391305</v>
      </c>
      <c r="S3246" t="str">
        <f>IF(P3246=Theater, "theater")</f>
        <v>theater</v>
      </c>
    </row>
    <row r="3247" spans="1:19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3">
        <f t="shared" si="200"/>
        <v>42167.083333333328</v>
      </c>
      <c r="K3247" s="5">
        <v>1431354258</v>
      </c>
      <c r="L3247" s="13">
        <f t="shared" si="20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8">
        <f t="shared" si="202"/>
        <v>104.3047619047619</v>
      </c>
      <c r="R3247" s="9">
        <f t="shared" si="203"/>
        <v>81.125925925925927</v>
      </c>
      <c r="S3247" t="str">
        <f>IF(P3247=Theater, "theater")</f>
        <v>theater</v>
      </c>
    </row>
    <row r="3248" spans="1:19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3">
        <f t="shared" si="200"/>
        <v>42259.165972222225</v>
      </c>
      <c r="K3248" s="5">
        <v>1439551200</v>
      </c>
      <c r="L3248" s="13">
        <f t="shared" si="20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8">
        <f t="shared" si="202"/>
        <v>111.22000000000001</v>
      </c>
      <c r="R3248" s="9">
        <f t="shared" si="203"/>
        <v>57.626943005181346</v>
      </c>
      <c r="S3248" t="str">
        <f>IF(P3248=Theater, "theater")</f>
        <v>theater</v>
      </c>
    </row>
    <row r="3249" spans="1:19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3">
        <f t="shared" si="200"/>
        <v>42197.434166666666</v>
      </c>
      <c r="K3249" s="5">
        <v>1434104712</v>
      </c>
      <c r="L3249" s="13">
        <f t="shared" si="20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8">
        <f t="shared" si="202"/>
        <v>105.86</v>
      </c>
      <c r="R3249" s="9">
        <f t="shared" si="203"/>
        <v>46.429824561403507</v>
      </c>
      <c r="S3249" t="str">
        <f>IF(P3249=Theater, "theater")</f>
        <v>theater</v>
      </c>
    </row>
    <row r="3250" spans="1:19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3">
        <f t="shared" si="200"/>
        <v>42098.846724537041</v>
      </c>
      <c r="K3250" s="5">
        <v>1425590357</v>
      </c>
      <c r="L3250" s="13">
        <f t="shared" si="20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8">
        <f t="shared" si="202"/>
        <v>100.79166666666666</v>
      </c>
      <c r="R3250" s="9">
        <f t="shared" si="203"/>
        <v>60.475000000000001</v>
      </c>
      <c r="S3250" t="str">
        <f>IF(P3250=Theater, "theater")</f>
        <v>theater</v>
      </c>
    </row>
    <row r="3251" spans="1:19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3">
        <f t="shared" si="200"/>
        <v>42175.746689814812</v>
      </c>
      <c r="K3251" s="5">
        <v>1432230914</v>
      </c>
      <c r="L3251" s="13">
        <f t="shared" si="20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8">
        <f t="shared" si="202"/>
        <v>104.92727272727274</v>
      </c>
      <c r="R3251" s="9">
        <f t="shared" si="203"/>
        <v>65.579545454545453</v>
      </c>
      <c r="S3251" t="str">
        <f>IF(P3251=Theater, "theater")</f>
        <v>theater</v>
      </c>
    </row>
    <row r="3252" spans="1:19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3">
        <f t="shared" si="200"/>
        <v>41948.783842592595</v>
      </c>
      <c r="K3252" s="5">
        <v>1412617724</v>
      </c>
      <c r="L3252" s="13">
        <f t="shared" si="20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8">
        <f t="shared" si="202"/>
        <v>101.55199999999999</v>
      </c>
      <c r="R3252" s="9">
        <f t="shared" si="203"/>
        <v>119.1924882629108</v>
      </c>
      <c r="S3252" t="str">
        <f>IF(P3252=Theater, "theater")</f>
        <v>theater</v>
      </c>
    </row>
    <row r="3253" spans="1:19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3">
        <f t="shared" si="200"/>
        <v>42176.731087962966</v>
      </c>
      <c r="K3253" s="5">
        <v>1432315966</v>
      </c>
      <c r="L3253" s="13">
        <f t="shared" si="20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8">
        <f t="shared" si="202"/>
        <v>110.73333333333333</v>
      </c>
      <c r="R3253" s="9">
        <f t="shared" si="203"/>
        <v>83.05</v>
      </c>
      <c r="S3253" t="str">
        <f>IF(P3253=Theater, "theater")</f>
        <v>theater</v>
      </c>
    </row>
    <row r="3254" spans="1:19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3">
        <f t="shared" si="200"/>
        <v>42620.472685185188</v>
      </c>
      <c r="K3254" s="5">
        <v>1470655240</v>
      </c>
      <c r="L3254" s="13">
        <f t="shared" si="20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8">
        <f t="shared" si="202"/>
        <v>127.82222222222221</v>
      </c>
      <c r="R3254" s="9">
        <f t="shared" si="203"/>
        <v>57.52</v>
      </c>
      <c r="S3254" t="str">
        <f>IF(P3254=Theater, "theater")</f>
        <v>theater</v>
      </c>
    </row>
    <row r="3255" spans="1:19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3">
        <f t="shared" si="200"/>
        <v>42621.15625</v>
      </c>
      <c r="K3255" s="5">
        <v>1471701028</v>
      </c>
      <c r="L3255" s="13">
        <f t="shared" si="20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8">
        <f t="shared" si="202"/>
        <v>101.82500000000002</v>
      </c>
      <c r="R3255" s="9">
        <f t="shared" si="203"/>
        <v>177.08695652173913</v>
      </c>
      <c r="S3255" t="str">
        <f>IF(P3255=Theater, "theater")</f>
        <v>theater</v>
      </c>
    </row>
    <row r="3256" spans="1:19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3">
        <f t="shared" si="200"/>
        <v>42089.044085648144</v>
      </c>
      <c r="K3256" s="5">
        <v>1424743409</v>
      </c>
      <c r="L3256" s="13">
        <f t="shared" si="20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8">
        <f t="shared" si="202"/>
        <v>101.25769230769231</v>
      </c>
      <c r="R3256" s="9">
        <f t="shared" si="203"/>
        <v>70.771505376344081</v>
      </c>
      <c r="S3256" t="str">
        <f>IF(P3256=Theater, "theater")</f>
        <v>theater</v>
      </c>
    </row>
    <row r="3257" spans="1:19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3">
        <f t="shared" si="200"/>
        <v>41919.768229166664</v>
      </c>
      <c r="K3257" s="5">
        <v>1410114375</v>
      </c>
      <c r="L3257" s="13">
        <f t="shared" si="20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8">
        <f t="shared" si="202"/>
        <v>175</v>
      </c>
      <c r="R3257" s="9">
        <f t="shared" si="203"/>
        <v>29.166666666666668</v>
      </c>
      <c r="S3257" t="str">
        <f>IF(P3257=Theater, "theater")</f>
        <v>theater</v>
      </c>
    </row>
    <row r="3258" spans="1:19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3">
        <f t="shared" si="200"/>
        <v>42166.165972222225</v>
      </c>
      <c r="K3258" s="5">
        <v>1432129577</v>
      </c>
      <c r="L3258" s="13">
        <f t="shared" si="20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8">
        <f t="shared" si="202"/>
        <v>128.06</v>
      </c>
      <c r="R3258" s="9">
        <f t="shared" si="203"/>
        <v>72.76136363636364</v>
      </c>
      <c r="S3258" t="str">
        <f>IF(P3258=Theater, "theater")</f>
        <v>theater</v>
      </c>
    </row>
    <row r="3259" spans="1:19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3">
        <f t="shared" si="200"/>
        <v>42788.559629629628</v>
      </c>
      <c r="K3259" s="5">
        <v>1485177952</v>
      </c>
      <c r="L3259" s="13">
        <f t="shared" si="20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8">
        <f t="shared" si="202"/>
        <v>106.29949999999999</v>
      </c>
      <c r="R3259" s="9">
        <f t="shared" si="203"/>
        <v>51.853414634146333</v>
      </c>
      <c r="S3259" t="str">
        <f>IF(P3259=Theater, "theater")</f>
        <v>theater</v>
      </c>
    </row>
    <row r="3260" spans="1:19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3">
        <f t="shared" si="200"/>
        <v>42012.887280092589</v>
      </c>
      <c r="K3260" s="5">
        <v>1418159861</v>
      </c>
      <c r="L3260" s="13">
        <f t="shared" si="20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8">
        <f t="shared" si="202"/>
        <v>105.21428571428571</v>
      </c>
      <c r="R3260" s="9">
        <f t="shared" si="203"/>
        <v>98.2</v>
      </c>
      <c r="S3260" t="str">
        <f>IF(P3260=Theater, "theater")</f>
        <v>theater</v>
      </c>
    </row>
    <row r="3261" spans="1:19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3">
        <f t="shared" si="200"/>
        <v>42644.165972222225</v>
      </c>
      <c r="K3261" s="5">
        <v>1472753745</v>
      </c>
      <c r="L3261" s="13">
        <f t="shared" si="20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8">
        <f t="shared" si="202"/>
        <v>106.16782608695652</v>
      </c>
      <c r="R3261" s="9">
        <f t="shared" si="203"/>
        <v>251.7381443298969</v>
      </c>
      <c r="S3261" t="str">
        <f>IF(P3261=Theater, "theater")</f>
        <v>theater</v>
      </c>
    </row>
    <row r="3262" spans="1:19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3">
        <f t="shared" si="200"/>
        <v>42338.714328703703</v>
      </c>
      <c r="K3262" s="5">
        <v>1445875718</v>
      </c>
      <c r="L3262" s="13">
        <f t="shared" si="20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8">
        <f t="shared" si="202"/>
        <v>109.24000000000001</v>
      </c>
      <c r="R3262" s="9">
        <f t="shared" si="203"/>
        <v>74.821917808219183</v>
      </c>
      <c r="S3262" t="str">
        <f>IF(P3262=Theater, "theater")</f>
        <v>theater</v>
      </c>
    </row>
    <row r="3263" spans="1:19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3">
        <f t="shared" si="200"/>
        <v>42201.725416666668</v>
      </c>
      <c r="K3263" s="5">
        <v>1434475476</v>
      </c>
      <c r="L3263" s="13">
        <f t="shared" si="20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8">
        <f t="shared" si="202"/>
        <v>100.45454545454547</v>
      </c>
      <c r="R3263" s="9">
        <f t="shared" si="203"/>
        <v>67.65306122448979</v>
      </c>
      <c r="S3263" t="str">
        <f>IF(P3263=Theater, "theater")</f>
        <v>theater</v>
      </c>
    </row>
    <row r="3264" spans="1:19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3">
        <f t="shared" si="200"/>
        <v>41995.166666666672</v>
      </c>
      <c r="K3264" s="5">
        <v>1416555262</v>
      </c>
      <c r="L3264" s="13">
        <f t="shared" si="20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8">
        <f t="shared" si="202"/>
        <v>103.04098360655738</v>
      </c>
      <c r="R3264" s="9">
        <f t="shared" si="203"/>
        <v>93.81343283582089</v>
      </c>
      <c r="S3264" t="str">
        <f>IF(P3264=Theater, "theater")</f>
        <v>theater</v>
      </c>
    </row>
    <row r="3265" spans="1:19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3">
        <f t="shared" si="200"/>
        <v>42307.875</v>
      </c>
      <c r="K3265" s="5">
        <v>1444220588</v>
      </c>
      <c r="L3265" s="13">
        <f t="shared" si="20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8">
        <f t="shared" si="202"/>
        <v>112.1664</v>
      </c>
      <c r="R3265" s="9">
        <f t="shared" si="203"/>
        <v>41.237647058823526</v>
      </c>
      <c r="S3265" t="str">
        <f>IF(P3265=Theater, "theater")</f>
        <v>theater</v>
      </c>
    </row>
    <row r="3266" spans="1:19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3">
        <f t="shared" si="200"/>
        <v>42032.916666666672</v>
      </c>
      <c r="K3266" s="5">
        <v>1421089938</v>
      </c>
      <c r="L3266" s="13">
        <f t="shared" si="20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8">
        <f t="shared" si="202"/>
        <v>103</v>
      </c>
      <c r="R3266" s="9">
        <f t="shared" si="203"/>
        <v>52.551020408163268</v>
      </c>
      <c r="S3266" t="str">
        <f>IF(P3266=Theater, "theater")</f>
        <v>theater</v>
      </c>
    </row>
    <row r="3267" spans="1:19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3">
        <f t="shared" ref="J3267:J3330" si="204">(((I3267/60)/60)/24)+DATE(1970,1,1)</f>
        <v>42341.708333333328</v>
      </c>
      <c r="K3267" s="5">
        <v>1446570315</v>
      </c>
      <c r="L3267" s="13">
        <f t="shared" ref="L3267:L3330" si="205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8">
        <f t="shared" ref="Q3267:Q3330" si="206">E3267/D3267*100</f>
        <v>164</v>
      </c>
      <c r="R3267" s="9">
        <f t="shared" ref="R3267:R3330" si="207">E3267/N3267</f>
        <v>70.285714285714292</v>
      </c>
      <c r="S3267" t="str">
        <f>IF(P3267=Theater, "theater")</f>
        <v>theater</v>
      </c>
    </row>
    <row r="3268" spans="1:19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3">
        <f t="shared" si="204"/>
        <v>42167.875</v>
      </c>
      <c r="K3268" s="5">
        <v>1431435122</v>
      </c>
      <c r="L3268" s="13">
        <f t="shared" si="205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8">
        <f t="shared" si="206"/>
        <v>131.28333333333333</v>
      </c>
      <c r="R3268" s="9">
        <f t="shared" si="207"/>
        <v>48.325153374233132</v>
      </c>
      <c r="S3268" t="str">
        <f>IF(P3268=Theater, "theater")</f>
        <v>theater</v>
      </c>
    </row>
    <row r="3269" spans="1:19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3">
        <f t="shared" si="204"/>
        <v>42202.757638888885</v>
      </c>
      <c r="K3269" s="5">
        <v>1434564660</v>
      </c>
      <c r="L3269" s="13">
        <f t="shared" si="205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8">
        <f t="shared" si="206"/>
        <v>102.1</v>
      </c>
      <c r="R3269" s="9">
        <f t="shared" si="207"/>
        <v>53.177083333333336</v>
      </c>
      <c r="S3269" t="str">
        <f>IF(P3269=Theater, "theater")</f>
        <v>theater</v>
      </c>
    </row>
    <row r="3270" spans="1:19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3">
        <f t="shared" si="204"/>
        <v>42606.90425925926</v>
      </c>
      <c r="K3270" s="5">
        <v>1470692528</v>
      </c>
      <c r="L3270" s="13">
        <f t="shared" si="205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8">
        <f t="shared" si="206"/>
        <v>128</v>
      </c>
      <c r="R3270" s="9">
        <f t="shared" si="207"/>
        <v>60.952380952380949</v>
      </c>
      <c r="S3270" t="str">
        <f>IF(P3270=Theater, "theater")</f>
        <v>theater</v>
      </c>
    </row>
    <row r="3271" spans="1:19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3">
        <f t="shared" si="204"/>
        <v>42171.458333333328</v>
      </c>
      <c r="K3271" s="5">
        <v>1431509397</v>
      </c>
      <c r="L3271" s="13">
        <f t="shared" si="205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8">
        <f t="shared" si="206"/>
        <v>101.49999999999999</v>
      </c>
      <c r="R3271" s="9">
        <f t="shared" si="207"/>
        <v>116</v>
      </c>
      <c r="S3271" t="str">
        <f>IF(P3271=Theater, "theater")</f>
        <v>theater</v>
      </c>
    </row>
    <row r="3272" spans="1:19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3">
        <f t="shared" si="204"/>
        <v>42197.533159722225</v>
      </c>
      <c r="K3272" s="5">
        <v>1434113265</v>
      </c>
      <c r="L3272" s="13">
        <f t="shared" si="205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8">
        <f t="shared" si="206"/>
        <v>101.66666666666666</v>
      </c>
      <c r="R3272" s="9">
        <f t="shared" si="207"/>
        <v>61</v>
      </c>
      <c r="S3272" t="str">
        <f>IF(P3272=Theater, "theater")</f>
        <v>theater</v>
      </c>
    </row>
    <row r="3273" spans="1:19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3">
        <f t="shared" si="204"/>
        <v>41945.478877314818</v>
      </c>
      <c r="K3273" s="5">
        <v>1412332175</v>
      </c>
      <c r="L3273" s="13">
        <f t="shared" si="205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8">
        <f t="shared" si="206"/>
        <v>130</v>
      </c>
      <c r="R3273" s="9">
        <f t="shared" si="207"/>
        <v>38.235294117647058</v>
      </c>
      <c r="S3273" t="str">
        <f>IF(P3273=Theater, "theater")</f>
        <v>theater</v>
      </c>
    </row>
    <row r="3274" spans="1:19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3">
        <f t="shared" si="204"/>
        <v>42314.541770833333</v>
      </c>
      <c r="K3274" s="5">
        <v>1444219209</v>
      </c>
      <c r="L3274" s="13">
        <f t="shared" si="205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8">
        <f t="shared" si="206"/>
        <v>154.43</v>
      </c>
      <c r="R3274" s="9">
        <f t="shared" si="207"/>
        <v>106.50344827586207</v>
      </c>
      <c r="S3274" t="str">
        <f>IF(P3274=Theater, "theater")</f>
        <v>theater</v>
      </c>
    </row>
    <row r="3275" spans="1:19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3">
        <f t="shared" si="204"/>
        <v>42627.791666666672</v>
      </c>
      <c r="K3275" s="5">
        <v>1472498042</v>
      </c>
      <c r="L3275" s="13">
        <f t="shared" si="205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8">
        <f t="shared" si="206"/>
        <v>107.4</v>
      </c>
      <c r="R3275" s="9">
        <f t="shared" si="207"/>
        <v>204.57142857142858</v>
      </c>
      <c r="S3275" t="str">
        <f>IF(P3275=Theater, "theater")</f>
        <v>theater</v>
      </c>
    </row>
    <row r="3276" spans="1:19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3">
        <f t="shared" si="204"/>
        <v>42444.875</v>
      </c>
      <c r="K3276" s="5">
        <v>1454259272</v>
      </c>
      <c r="L3276" s="13">
        <f t="shared" si="205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8">
        <f t="shared" si="206"/>
        <v>101.32258064516128</v>
      </c>
      <c r="R3276" s="9">
        <f t="shared" si="207"/>
        <v>54.912587412587413</v>
      </c>
      <c r="S3276" t="str">
        <f>IF(P3276=Theater, "theater")</f>
        <v>theater</v>
      </c>
    </row>
    <row r="3277" spans="1:19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3">
        <f t="shared" si="204"/>
        <v>42044.1875</v>
      </c>
      <c r="K3277" s="5">
        <v>1421183271</v>
      </c>
      <c r="L3277" s="13">
        <f t="shared" si="205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8">
        <f t="shared" si="206"/>
        <v>100.27777777777777</v>
      </c>
      <c r="R3277" s="9">
        <f t="shared" si="207"/>
        <v>150.41666666666666</v>
      </c>
      <c r="S3277" t="str">
        <f>IF(P3277=Theater, "theater")</f>
        <v>theater</v>
      </c>
    </row>
    <row r="3278" spans="1:19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3">
        <f t="shared" si="204"/>
        <v>42461.165972222225</v>
      </c>
      <c r="K3278" s="5">
        <v>1456526879</v>
      </c>
      <c r="L3278" s="13">
        <f t="shared" si="205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8">
        <f t="shared" si="206"/>
        <v>116.84444444444443</v>
      </c>
      <c r="R3278" s="9">
        <f t="shared" si="207"/>
        <v>52.58</v>
      </c>
      <c r="S3278" t="str">
        <f>IF(P3278=Theater, "theater")</f>
        <v>theater</v>
      </c>
    </row>
    <row r="3279" spans="1:19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3">
        <f t="shared" si="204"/>
        <v>41961.724606481483</v>
      </c>
      <c r="K3279" s="5">
        <v>1413735806</v>
      </c>
      <c r="L3279" s="13">
        <f t="shared" si="205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8">
        <f t="shared" si="206"/>
        <v>108.60000000000001</v>
      </c>
      <c r="R3279" s="9">
        <f t="shared" si="207"/>
        <v>54.3</v>
      </c>
      <c r="S3279" t="str">
        <f>IF(P3279=Theater, "theater")</f>
        <v>theater</v>
      </c>
    </row>
    <row r="3280" spans="1:19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3">
        <f t="shared" si="204"/>
        <v>42154.848414351851</v>
      </c>
      <c r="K3280" s="5">
        <v>1430425303</v>
      </c>
      <c r="L3280" s="13">
        <f t="shared" si="205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8">
        <f t="shared" si="206"/>
        <v>103.4</v>
      </c>
      <c r="R3280" s="9">
        <f t="shared" si="207"/>
        <v>76.029411764705884</v>
      </c>
      <c r="S3280" t="str">
        <f>IF(P3280=Theater, "theater")</f>
        <v>theater</v>
      </c>
    </row>
    <row r="3281" spans="1:19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3">
        <f t="shared" si="204"/>
        <v>42461.06086805556</v>
      </c>
      <c r="K3281" s="5">
        <v>1456885659</v>
      </c>
      <c r="L3281" s="13">
        <f t="shared" si="205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8">
        <f t="shared" si="206"/>
        <v>114.27586206896552</v>
      </c>
      <c r="R3281" s="9">
        <f t="shared" si="207"/>
        <v>105.2063492063492</v>
      </c>
      <c r="S3281" t="str">
        <f>IF(P3281=Theater, "theater")</f>
        <v>theater</v>
      </c>
    </row>
    <row r="3282" spans="1:19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3">
        <f t="shared" si="204"/>
        <v>42156.208333333328</v>
      </c>
      <c r="K3282" s="5">
        <v>1430158198</v>
      </c>
      <c r="L3282" s="13">
        <f t="shared" si="205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8">
        <f t="shared" si="206"/>
        <v>103</v>
      </c>
      <c r="R3282" s="9">
        <f t="shared" si="207"/>
        <v>68.666666666666671</v>
      </c>
      <c r="S3282" t="str">
        <f>IF(P3282=Theater, "theater")</f>
        <v>theater</v>
      </c>
    </row>
    <row r="3283" spans="1:19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3">
        <f t="shared" si="204"/>
        <v>42249.019733796296</v>
      </c>
      <c r="K3283" s="5">
        <v>1438561705</v>
      </c>
      <c r="L3283" s="13">
        <f t="shared" si="205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8">
        <f t="shared" si="206"/>
        <v>121.6</v>
      </c>
      <c r="R3283" s="9">
        <f t="shared" si="207"/>
        <v>129.36170212765958</v>
      </c>
      <c r="S3283" t="str">
        <f>IF(P3283=Theater, "theater")</f>
        <v>theater</v>
      </c>
    </row>
    <row r="3284" spans="1:19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3">
        <f t="shared" si="204"/>
        <v>42489.19430555556</v>
      </c>
      <c r="K3284" s="5">
        <v>1458103188</v>
      </c>
      <c r="L3284" s="13">
        <f t="shared" si="205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8">
        <f t="shared" si="206"/>
        <v>102.6467741935484</v>
      </c>
      <c r="R3284" s="9">
        <f t="shared" si="207"/>
        <v>134.26371308016877</v>
      </c>
      <c r="S3284" t="str">
        <f>IF(P3284=Theater, "theater")</f>
        <v>theater</v>
      </c>
    </row>
    <row r="3285" spans="1:19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3">
        <f t="shared" si="204"/>
        <v>42410.875</v>
      </c>
      <c r="K3285" s="5">
        <v>1452448298</v>
      </c>
      <c r="L3285" s="13">
        <f t="shared" si="205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8">
        <f t="shared" si="206"/>
        <v>104.75000000000001</v>
      </c>
      <c r="R3285" s="9">
        <f t="shared" si="207"/>
        <v>17.829787234042552</v>
      </c>
      <c r="S3285" t="str">
        <f>IF(P3285=Theater, "theater")</f>
        <v>theater</v>
      </c>
    </row>
    <row r="3286" spans="1:19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3">
        <f t="shared" si="204"/>
        <v>42398.249305555553</v>
      </c>
      <c r="K3286" s="5">
        <v>1452546853</v>
      </c>
      <c r="L3286" s="13">
        <f t="shared" si="205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8">
        <f t="shared" si="206"/>
        <v>101.6</v>
      </c>
      <c r="R3286" s="9">
        <f t="shared" si="207"/>
        <v>203.2</v>
      </c>
      <c r="S3286" t="str">
        <f>IF(P3286=Theater, "theater")</f>
        <v>theater</v>
      </c>
    </row>
    <row r="3287" spans="1:19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3">
        <f t="shared" si="204"/>
        <v>42794.208333333328</v>
      </c>
      <c r="K3287" s="5">
        <v>1485556626</v>
      </c>
      <c r="L3287" s="13">
        <f t="shared" si="205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8">
        <f t="shared" si="206"/>
        <v>112.10242048409683</v>
      </c>
      <c r="R3287" s="9">
        <f t="shared" si="207"/>
        <v>69.18518518518519</v>
      </c>
      <c r="S3287" t="str">
        <f>IF(P3287=Theater, "theater")</f>
        <v>theater</v>
      </c>
    </row>
    <row r="3288" spans="1:19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3">
        <f t="shared" si="204"/>
        <v>42597.840069444443</v>
      </c>
      <c r="K3288" s="5">
        <v>1468699782</v>
      </c>
      <c r="L3288" s="13">
        <f t="shared" si="205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8">
        <f t="shared" si="206"/>
        <v>101.76666666666667</v>
      </c>
      <c r="R3288" s="9">
        <f t="shared" si="207"/>
        <v>125.12295081967213</v>
      </c>
      <c r="S3288" t="str">
        <f>IF(P3288=Theater, "theater")</f>
        <v>theater</v>
      </c>
    </row>
    <row r="3289" spans="1:19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3">
        <f t="shared" si="204"/>
        <v>42336.750324074077</v>
      </c>
      <c r="K3289" s="5">
        <v>1446573628</v>
      </c>
      <c r="L3289" s="13">
        <f t="shared" si="205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8">
        <f t="shared" si="206"/>
        <v>100</v>
      </c>
      <c r="R3289" s="9">
        <f t="shared" si="207"/>
        <v>73.529411764705884</v>
      </c>
      <c r="S3289" t="str">
        <f>IF(P3289=Theater, "theater")</f>
        <v>theater</v>
      </c>
    </row>
    <row r="3290" spans="1:19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3">
        <f t="shared" si="204"/>
        <v>42541.958333333328</v>
      </c>
      <c r="K3290" s="5">
        <v>1463337315</v>
      </c>
      <c r="L3290" s="13">
        <f t="shared" si="205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8">
        <f t="shared" si="206"/>
        <v>100.26489999999998</v>
      </c>
      <c r="R3290" s="9">
        <f t="shared" si="207"/>
        <v>48.437149758454105</v>
      </c>
      <c r="S3290" t="str">
        <f>IF(P3290=Theater, "theater")</f>
        <v>theater</v>
      </c>
    </row>
    <row r="3291" spans="1:19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3">
        <f t="shared" si="204"/>
        <v>42786.368078703701</v>
      </c>
      <c r="K3291" s="5">
        <v>1485161402</v>
      </c>
      <c r="L3291" s="13">
        <f t="shared" si="205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8">
        <f t="shared" si="206"/>
        <v>133.04200000000003</v>
      </c>
      <c r="R3291" s="9">
        <f t="shared" si="207"/>
        <v>26.608400000000003</v>
      </c>
      <c r="S3291" t="str">
        <f>IF(P3291=Theater, "theater")</f>
        <v>theater</v>
      </c>
    </row>
    <row r="3292" spans="1:19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3">
        <f t="shared" si="204"/>
        <v>42805.51494212963</v>
      </c>
      <c r="K3292" s="5">
        <v>1486642891</v>
      </c>
      <c r="L3292" s="13">
        <f t="shared" si="205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8">
        <f t="shared" si="206"/>
        <v>121.2</v>
      </c>
      <c r="R3292" s="9">
        <f t="shared" si="207"/>
        <v>33.666666666666664</v>
      </c>
      <c r="S3292" t="str">
        <f>IF(P3292=Theater, "theater")</f>
        <v>theater</v>
      </c>
    </row>
    <row r="3293" spans="1:19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3">
        <f t="shared" si="204"/>
        <v>42264.165972222225</v>
      </c>
      <c r="K3293" s="5">
        <v>1439743900</v>
      </c>
      <c r="L3293" s="13">
        <f t="shared" si="205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8">
        <f t="shared" si="206"/>
        <v>113.99999999999999</v>
      </c>
      <c r="R3293" s="9">
        <f t="shared" si="207"/>
        <v>40.714285714285715</v>
      </c>
      <c r="S3293" t="str">
        <f>IF(P3293=Theater, "theater")</f>
        <v>theater</v>
      </c>
    </row>
    <row r="3294" spans="1:19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3">
        <f t="shared" si="204"/>
        <v>42342.811898148153</v>
      </c>
      <c r="K3294" s="5">
        <v>1444069748</v>
      </c>
      <c r="L3294" s="13">
        <f t="shared" si="205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8">
        <f t="shared" si="206"/>
        <v>286.13861386138615</v>
      </c>
      <c r="R3294" s="9">
        <f t="shared" si="207"/>
        <v>19.266666666666666</v>
      </c>
      <c r="S3294" t="str">
        <f>IF(P3294=Theater, "theater")</f>
        <v>theater</v>
      </c>
    </row>
    <row r="3295" spans="1:19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3">
        <f t="shared" si="204"/>
        <v>42798.425370370373</v>
      </c>
      <c r="K3295" s="5">
        <v>1486030352</v>
      </c>
      <c r="L3295" s="13">
        <f t="shared" si="205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8">
        <f t="shared" si="206"/>
        <v>170.44444444444446</v>
      </c>
      <c r="R3295" s="9">
        <f t="shared" si="207"/>
        <v>84.285714285714292</v>
      </c>
      <c r="S3295" t="str">
        <f>IF(P3295=Theater, "theater")</f>
        <v>theater</v>
      </c>
    </row>
    <row r="3296" spans="1:19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3">
        <f t="shared" si="204"/>
        <v>42171.541134259256</v>
      </c>
      <c r="K3296" s="5">
        <v>1431867554</v>
      </c>
      <c r="L3296" s="13">
        <f t="shared" si="205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8">
        <f t="shared" si="206"/>
        <v>118.33333333333333</v>
      </c>
      <c r="R3296" s="9">
        <f t="shared" si="207"/>
        <v>29.583333333333332</v>
      </c>
      <c r="S3296" t="str">
        <f>IF(P3296=Theater, "theater")</f>
        <v>theater</v>
      </c>
    </row>
    <row r="3297" spans="1:19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3">
        <f t="shared" si="204"/>
        <v>42639.442465277782</v>
      </c>
      <c r="K3297" s="5">
        <v>1472294229</v>
      </c>
      <c r="L3297" s="13">
        <f t="shared" si="205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8">
        <f t="shared" si="206"/>
        <v>102.85857142857142</v>
      </c>
      <c r="R3297" s="9">
        <f t="shared" si="207"/>
        <v>26.667037037037037</v>
      </c>
      <c r="S3297" t="str">
        <f>IF(P3297=Theater, "theater")</f>
        <v>theater</v>
      </c>
    </row>
    <row r="3298" spans="1:19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3">
        <f t="shared" si="204"/>
        <v>42330.916666666672</v>
      </c>
      <c r="K3298" s="5">
        <v>1446401372</v>
      </c>
      <c r="L3298" s="13">
        <f t="shared" si="205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8">
        <f t="shared" si="206"/>
        <v>144.06666666666666</v>
      </c>
      <c r="R3298" s="9">
        <f t="shared" si="207"/>
        <v>45.978723404255319</v>
      </c>
      <c r="S3298" t="str">
        <f>IF(P3298=Theater, "theater")</f>
        <v>theater</v>
      </c>
    </row>
    <row r="3299" spans="1:19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3">
        <f t="shared" si="204"/>
        <v>42212.957638888889</v>
      </c>
      <c r="K3299" s="5">
        <v>1436380256</v>
      </c>
      <c r="L3299" s="13">
        <f t="shared" si="205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8">
        <f t="shared" si="206"/>
        <v>100.07272727272726</v>
      </c>
      <c r="R3299" s="9">
        <f t="shared" si="207"/>
        <v>125.09090909090909</v>
      </c>
      <c r="S3299" t="str">
        <f>IF(P3299=Theater, "theater")</f>
        <v>theater</v>
      </c>
    </row>
    <row r="3300" spans="1:19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3">
        <f t="shared" si="204"/>
        <v>42260</v>
      </c>
      <c r="K3300" s="5">
        <v>1440370768</v>
      </c>
      <c r="L3300" s="13">
        <f t="shared" si="205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8">
        <f t="shared" si="206"/>
        <v>101.73</v>
      </c>
      <c r="R3300" s="9">
        <f t="shared" si="207"/>
        <v>141.29166666666666</v>
      </c>
      <c r="S3300" t="str">
        <f>IF(P3300=Theater, "theater")</f>
        <v>theater</v>
      </c>
    </row>
    <row r="3301" spans="1:19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3">
        <f t="shared" si="204"/>
        <v>42291.917395833334</v>
      </c>
      <c r="K3301" s="5">
        <v>1442268063</v>
      </c>
      <c r="L3301" s="13">
        <f t="shared" si="205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8">
        <f t="shared" si="206"/>
        <v>116.19999999999999</v>
      </c>
      <c r="R3301" s="9">
        <f t="shared" si="207"/>
        <v>55.333333333333336</v>
      </c>
      <c r="S3301" t="str">
        <f>IF(P3301=Theater, "theater")</f>
        <v>theater</v>
      </c>
    </row>
    <row r="3302" spans="1:19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3">
        <f t="shared" si="204"/>
        <v>42123.743773148148</v>
      </c>
      <c r="K3302" s="5">
        <v>1428515462</v>
      </c>
      <c r="L3302" s="13">
        <f t="shared" si="205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8">
        <f t="shared" si="206"/>
        <v>136.16666666666666</v>
      </c>
      <c r="R3302" s="9">
        <f t="shared" si="207"/>
        <v>46.420454545454547</v>
      </c>
      <c r="S3302" t="str">
        <f>IF(P3302=Theater, "theater")</f>
        <v>theater</v>
      </c>
    </row>
    <row r="3303" spans="1:19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3">
        <f t="shared" si="204"/>
        <v>42583.290972222225</v>
      </c>
      <c r="K3303" s="5">
        <v>1466185176</v>
      </c>
      <c r="L3303" s="13">
        <f t="shared" si="205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8">
        <f t="shared" si="206"/>
        <v>133.46666666666667</v>
      </c>
      <c r="R3303" s="9">
        <f t="shared" si="207"/>
        <v>57.2</v>
      </c>
      <c r="S3303" t="str">
        <f>IF(P3303=Theater, "theater")</f>
        <v>theater</v>
      </c>
    </row>
    <row r="3304" spans="1:19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3">
        <f t="shared" si="204"/>
        <v>42711.35157407407</v>
      </c>
      <c r="K3304" s="5">
        <v>1478507176</v>
      </c>
      <c r="L3304" s="13">
        <f t="shared" si="205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8">
        <f t="shared" si="206"/>
        <v>103.39285714285715</v>
      </c>
      <c r="R3304" s="9">
        <f t="shared" si="207"/>
        <v>173.7</v>
      </c>
      <c r="S3304" t="str">
        <f>IF(P3304=Theater, "theater")</f>
        <v>theater</v>
      </c>
    </row>
    <row r="3305" spans="1:19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3">
        <f t="shared" si="204"/>
        <v>42091.609768518523</v>
      </c>
      <c r="K3305" s="5">
        <v>1424533084</v>
      </c>
      <c r="L3305" s="13">
        <f t="shared" si="205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8">
        <f t="shared" si="206"/>
        <v>115.88888888888889</v>
      </c>
      <c r="R3305" s="9">
        <f t="shared" si="207"/>
        <v>59.6</v>
      </c>
      <c r="S3305" t="str">
        <f>IF(P3305=Theater, "theater")</f>
        <v>theater</v>
      </c>
    </row>
    <row r="3306" spans="1:19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3">
        <f t="shared" si="204"/>
        <v>42726.624444444446</v>
      </c>
      <c r="K3306" s="5">
        <v>1479826752</v>
      </c>
      <c r="L3306" s="13">
        <f t="shared" si="205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8">
        <f t="shared" si="206"/>
        <v>104.51666666666665</v>
      </c>
      <c r="R3306" s="9">
        <f t="shared" si="207"/>
        <v>89.585714285714289</v>
      </c>
      <c r="S3306" t="str">
        <f>IF(P3306=Theater, "theater")</f>
        <v>theater</v>
      </c>
    </row>
    <row r="3307" spans="1:19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3">
        <f t="shared" si="204"/>
        <v>42216.855879629627</v>
      </c>
      <c r="K3307" s="5">
        <v>1435782748</v>
      </c>
      <c r="L3307" s="13">
        <f t="shared" si="205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8">
        <f t="shared" si="206"/>
        <v>102.02500000000001</v>
      </c>
      <c r="R3307" s="9">
        <f t="shared" si="207"/>
        <v>204.05</v>
      </c>
      <c r="S3307" t="str">
        <f>IF(P3307=Theater, "theater")</f>
        <v>theater</v>
      </c>
    </row>
    <row r="3308" spans="1:19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3">
        <f t="shared" si="204"/>
        <v>42531.125</v>
      </c>
      <c r="K3308" s="5">
        <v>1462252542</v>
      </c>
      <c r="L3308" s="13">
        <f t="shared" si="205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8">
        <f t="shared" si="206"/>
        <v>175.33333333333334</v>
      </c>
      <c r="R3308" s="9">
        <f t="shared" si="207"/>
        <v>48.703703703703702</v>
      </c>
      <c r="S3308" t="str">
        <f>IF(P3308=Theater, "theater")</f>
        <v>theater</v>
      </c>
    </row>
    <row r="3309" spans="1:19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3">
        <f t="shared" si="204"/>
        <v>42505.057164351849</v>
      </c>
      <c r="K3309" s="5">
        <v>1460683339</v>
      </c>
      <c r="L3309" s="13">
        <f t="shared" si="205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8">
        <f t="shared" si="206"/>
        <v>106.67999999999999</v>
      </c>
      <c r="R3309" s="9">
        <f t="shared" si="207"/>
        <v>53.339999999999996</v>
      </c>
      <c r="S3309" t="str">
        <f>IF(P3309=Theater, "theater")</f>
        <v>theater</v>
      </c>
    </row>
    <row r="3310" spans="1:19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3">
        <f t="shared" si="204"/>
        <v>42473.876909722225</v>
      </c>
      <c r="K3310" s="5">
        <v>1458766965</v>
      </c>
      <c r="L3310" s="13">
        <f t="shared" si="205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8">
        <f t="shared" si="206"/>
        <v>122.28571428571429</v>
      </c>
      <c r="R3310" s="9">
        <f t="shared" si="207"/>
        <v>75.087719298245617</v>
      </c>
      <c r="S3310" t="str">
        <f>IF(P3310=Theater, "theater")</f>
        <v>theater</v>
      </c>
    </row>
    <row r="3311" spans="1:19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3">
        <f t="shared" si="204"/>
        <v>42659.650208333333</v>
      </c>
      <c r="K3311" s="5">
        <v>1473953778</v>
      </c>
      <c r="L3311" s="13">
        <f t="shared" si="205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8">
        <f t="shared" si="206"/>
        <v>159.42857142857144</v>
      </c>
      <c r="R3311" s="9">
        <f t="shared" si="207"/>
        <v>18</v>
      </c>
      <c r="S3311" t="str">
        <f>IF(P3311=Theater, "theater")</f>
        <v>theater</v>
      </c>
    </row>
    <row r="3312" spans="1:19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3">
        <f t="shared" si="204"/>
        <v>42283.928530092591</v>
      </c>
      <c r="K3312" s="5">
        <v>1441577825</v>
      </c>
      <c r="L3312" s="13">
        <f t="shared" si="205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8">
        <f t="shared" si="206"/>
        <v>100.07692307692308</v>
      </c>
      <c r="R3312" s="9">
        <f t="shared" si="207"/>
        <v>209.83870967741936</v>
      </c>
      <c r="S3312" t="str">
        <f>IF(P3312=Theater, "theater")</f>
        <v>theater</v>
      </c>
    </row>
    <row r="3313" spans="1:19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3">
        <f t="shared" si="204"/>
        <v>42294.29178240741</v>
      </c>
      <c r="K3313" s="5">
        <v>1442473210</v>
      </c>
      <c r="L3313" s="13">
        <f t="shared" si="205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8">
        <f t="shared" si="206"/>
        <v>109.84</v>
      </c>
      <c r="R3313" s="9">
        <f t="shared" si="207"/>
        <v>61.022222222222226</v>
      </c>
      <c r="S3313" t="str">
        <f>IF(P3313=Theater, "theater")</f>
        <v>theater</v>
      </c>
    </row>
    <row r="3314" spans="1:19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3">
        <f t="shared" si="204"/>
        <v>42685.916666666672</v>
      </c>
      <c r="K3314" s="5">
        <v>1477077946</v>
      </c>
      <c r="L3314" s="13">
        <f t="shared" si="205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8">
        <f t="shared" si="206"/>
        <v>100.03999999999999</v>
      </c>
      <c r="R3314" s="9">
        <f t="shared" si="207"/>
        <v>61</v>
      </c>
      <c r="S3314" t="str">
        <f>IF(P3314=Theater, "theater")</f>
        <v>theater</v>
      </c>
    </row>
    <row r="3315" spans="1:19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3">
        <f t="shared" si="204"/>
        <v>42396.041666666672</v>
      </c>
      <c r="K3315" s="5">
        <v>1452664317</v>
      </c>
      <c r="L3315" s="13">
        <f t="shared" si="205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8">
        <f t="shared" si="206"/>
        <v>116.05000000000001</v>
      </c>
      <c r="R3315" s="9">
        <f t="shared" si="207"/>
        <v>80.034482758620683</v>
      </c>
      <c r="S3315" t="str">
        <f>IF(P3315=Theater, "theater")</f>
        <v>theater</v>
      </c>
    </row>
    <row r="3316" spans="1:19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3">
        <f t="shared" si="204"/>
        <v>42132.836805555555</v>
      </c>
      <c r="K3316" s="5">
        <v>1428733511</v>
      </c>
      <c r="L3316" s="13">
        <f t="shared" si="205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8">
        <f t="shared" si="206"/>
        <v>210.75</v>
      </c>
      <c r="R3316" s="9">
        <f t="shared" si="207"/>
        <v>29.068965517241381</v>
      </c>
      <c r="S3316" t="str">
        <f>IF(P3316=Theater, "theater")</f>
        <v>theater</v>
      </c>
    </row>
    <row r="3317" spans="1:19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3">
        <f t="shared" si="204"/>
        <v>42496.303715277783</v>
      </c>
      <c r="K3317" s="5">
        <v>1459927041</v>
      </c>
      <c r="L3317" s="13">
        <f t="shared" si="205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8">
        <f t="shared" si="206"/>
        <v>110.00000000000001</v>
      </c>
      <c r="R3317" s="9">
        <f t="shared" si="207"/>
        <v>49.438202247191015</v>
      </c>
      <c r="S3317" t="str">
        <f>IF(P3317=Theater, "theater")</f>
        <v>theater</v>
      </c>
    </row>
    <row r="3318" spans="1:19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3">
        <f t="shared" si="204"/>
        <v>41859.57916666667</v>
      </c>
      <c r="K3318" s="5">
        <v>1404680075</v>
      </c>
      <c r="L3318" s="13">
        <f t="shared" si="205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8">
        <f t="shared" si="206"/>
        <v>100.08673425918037</v>
      </c>
      <c r="R3318" s="9">
        <f t="shared" si="207"/>
        <v>93.977440000000001</v>
      </c>
      <c r="S3318" t="str">
        <f>IF(P3318=Theater, "theater")</f>
        <v>theater</v>
      </c>
    </row>
    <row r="3319" spans="1:19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3">
        <f t="shared" si="204"/>
        <v>42529.039629629624</v>
      </c>
      <c r="K3319" s="5">
        <v>1462755424</v>
      </c>
      <c r="L3319" s="13">
        <f t="shared" si="205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8">
        <f t="shared" si="206"/>
        <v>106.19047619047619</v>
      </c>
      <c r="R3319" s="9">
        <f t="shared" si="207"/>
        <v>61.944444444444443</v>
      </c>
      <c r="S3319" t="str">
        <f>IF(P3319=Theater, "theater")</f>
        <v>theater</v>
      </c>
    </row>
    <row r="3320" spans="1:19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3">
        <f t="shared" si="204"/>
        <v>42471.104166666672</v>
      </c>
      <c r="K3320" s="5">
        <v>1456902893</v>
      </c>
      <c r="L3320" s="13">
        <f t="shared" si="205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8">
        <f t="shared" si="206"/>
        <v>125.6</v>
      </c>
      <c r="R3320" s="9">
        <f t="shared" si="207"/>
        <v>78.5</v>
      </c>
      <c r="S3320" t="str">
        <f>IF(P3320=Theater, "theater")</f>
        <v>theater</v>
      </c>
    </row>
    <row r="3321" spans="1:19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3">
        <f t="shared" si="204"/>
        <v>42035.585486111115</v>
      </c>
      <c r="K3321" s="5">
        <v>1418824986</v>
      </c>
      <c r="L3321" s="13">
        <f t="shared" si="205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8">
        <f t="shared" si="206"/>
        <v>108</v>
      </c>
      <c r="R3321" s="9">
        <f t="shared" si="207"/>
        <v>33.75</v>
      </c>
      <c r="S3321" t="str">
        <f>IF(P3321=Theater, "theater")</f>
        <v>theater</v>
      </c>
    </row>
    <row r="3322" spans="1:19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3">
        <f t="shared" si="204"/>
        <v>42543.045798611114</v>
      </c>
      <c r="K3322" s="5">
        <v>1463965557</v>
      </c>
      <c r="L3322" s="13">
        <f t="shared" si="205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8">
        <f t="shared" si="206"/>
        <v>101</v>
      </c>
      <c r="R3322" s="9">
        <f t="shared" si="207"/>
        <v>66.44736842105263</v>
      </c>
      <c r="S3322" t="str">
        <f>IF(P3322=Theater, "theater")</f>
        <v>theater</v>
      </c>
    </row>
    <row r="3323" spans="1:19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3">
        <f t="shared" si="204"/>
        <v>41928.165972222225</v>
      </c>
      <c r="K3323" s="5">
        <v>1412216665</v>
      </c>
      <c r="L3323" s="13">
        <f t="shared" si="205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8">
        <f t="shared" si="206"/>
        <v>107.4</v>
      </c>
      <c r="R3323" s="9">
        <f t="shared" si="207"/>
        <v>35.799999999999997</v>
      </c>
      <c r="S3323" t="str">
        <f>IF(P3323=Theater, "theater")</f>
        <v>theater</v>
      </c>
    </row>
    <row r="3324" spans="1:19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3">
        <f t="shared" si="204"/>
        <v>42543.163194444445</v>
      </c>
      <c r="K3324" s="5">
        <v>1464653696</v>
      </c>
      <c r="L3324" s="13">
        <f t="shared" si="205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8">
        <f t="shared" si="206"/>
        <v>101.51515151515152</v>
      </c>
      <c r="R3324" s="9">
        <f t="shared" si="207"/>
        <v>145.65217391304347</v>
      </c>
      <c r="S3324" t="str">
        <f>IF(P3324=Theater, "theater")</f>
        <v>theater</v>
      </c>
    </row>
    <row r="3325" spans="1:19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3">
        <f t="shared" si="204"/>
        <v>42638.36583333333</v>
      </c>
      <c r="K3325" s="5">
        <v>1472201208</v>
      </c>
      <c r="L3325" s="13">
        <f t="shared" si="205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8">
        <f t="shared" si="206"/>
        <v>125.89999999999999</v>
      </c>
      <c r="R3325" s="9">
        <f t="shared" si="207"/>
        <v>25.693877551020407</v>
      </c>
      <c r="S3325" t="str">
        <f>IF(P3325=Theater, "theater")</f>
        <v>theater</v>
      </c>
    </row>
    <row r="3326" spans="1:19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3">
        <f t="shared" si="204"/>
        <v>42526.58321759259</v>
      </c>
      <c r="K3326" s="5">
        <v>1463925590</v>
      </c>
      <c r="L3326" s="13">
        <f t="shared" si="205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8">
        <f t="shared" si="206"/>
        <v>101.66666666666666</v>
      </c>
      <c r="R3326" s="9">
        <f t="shared" si="207"/>
        <v>152.5</v>
      </c>
      <c r="S3326" t="str">
        <f>IF(P3326=Theater, "theater")</f>
        <v>theater</v>
      </c>
    </row>
    <row r="3327" spans="1:19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3">
        <f t="shared" si="204"/>
        <v>42099.743946759263</v>
      </c>
      <c r="K3327" s="5">
        <v>1425235877</v>
      </c>
      <c r="L3327" s="13">
        <f t="shared" si="205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8">
        <f t="shared" si="206"/>
        <v>112.5</v>
      </c>
      <c r="R3327" s="9">
        <f t="shared" si="207"/>
        <v>30</v>
      </c>
      <c r="S3327" t="str">
        <f>IF(P3327=Theater, "theater")</f>
        <v>theater</v>
      </c>
    </row>
    <row r="3328" spans="1:19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3">
        <f t="shared" si="204"/>
        <v>42071.67251157407</v>
      </c>
      <c r="K3328" s="5">
        <v>1423242505</v>
      </c>
      <c r="L3328" s="13">
        <f t="shared" si="205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8">
        <f t="shared" si="206"/>
        <v>101.375</v>
      </c>
      <c r="R3328" s="9">
        <f t="shared" si="207"/>
        <v>142.28070175438597</v>
      </c>
      <c r="S3328" t="str">
        <f>IF(P3328=Theater, "theater")</f>
        <v>theater</v>
      </c>
    </row>
    <row r="3329" spans="1:19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3">
        <f t="shared" si="204"/>
        <v>42498.374606481477</v>
      </c>
      <c r="K3329" s="5">
        <v>1460105966</v>
      </c>
      <c r="L3329" s="13">
        <f t="shared" si="205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8">
        <f t="shared" si="206"/>
        <v>101.25</v>
      </c>
      <c r="R3329" s="9">
        <f t="shared" si="207"/>
        <v>24.545454545454547</v>
      </c>
      <c r="S3329" t="str">
        <f>IF(P3329=Theater, "theater")</f>
        <v>theater</v>
      </c>
    </row>
    <row r="3330" spans="1:19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3">
        <f t="shared" si="204"/>
        <v>41825.041666666664</v>
      </c>
      <c r="K3330" s="5">
        <v>1404308883</v>
      </c>
      <c r="L3330" s="13">
        <f t="shared" si="205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8">
        <f t="shared" si="206"/>
        <v>146.38888888888889</v>
      </c>
      <c r="R3330" s="9">
        <f t="shared" si="207"/>
        <v>292.77777777777777</v>
      </c>
      <c r="S3330" t="str">
        <f>IF(P3330=Theater, "theater")</f>
        <v>theater</v>
      </c>
    </row>
    <row r="3331" spans="1:19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3">
        <f t="shared" ref="J3331:J3394" si="208">(((I3331/60)/60)/24)+DATE(1970,1,1)</f>
        <v>41847.958333333336</v>
      </c>
      <c r="K3331" s="5">
        <v>1405583108</v>
      </c>
      <c r="L3331" s="13">
        <f t="shared" ref="L3331:L3394" si="209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8">
        <f t="shared" ref="Q3331:Q3394" si="210">E3331/D3331*100</f>
        <v>116.8</v>
      </c>
      <c r="R3331" s="9">
        <f t="shared" ref="R3331:R3394" si="211">E3331/N3331</f>
        <v>44.92307692307692</v>
      </c>
      <c r="S3331" t="str">
        <f>IF(P3331=Theater, "theater")</f>
        <v>theater</v>
      </c>
    </row>
    <row r="3332" spans="1:19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3">
        <f t="shared" si="208"/>
        <v>42095.845694444448</v>
      </c>
      <c r="K3332" s="5">
        <v>1425331068</v>
      </c>
      <c r="L3332" s="13">
        <f t="shared" si="209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8">
        <f t="shared" si="210"/>
        <v>106.26666666666667</v>
      </c>
      <c r="R3332" s="9">
        <f t="shared" si="211"/>
        <v>23.10144927536232</v>
      </c>
      <c r="S3332" t="str">
        <f>IF(P3332=Theater, "theater")</f>
        <v>theater</v>
      </c>
    </row>
    <row r="3333" spans="1:19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3">
        <f t="shared" si="208"/>
        <v>42283.697754629626</v>
      </c>
      <c r="K3333" s="5">
        <v>1441125886</v>
      </c>
      <c r="L3333" s="13">
        <f t="shared" si="209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8">
        <f t="shared" si="210"/>
        <v>104.52</v>
      </c>
      <c r="R3333" s="9">
        <f t="shared" si="211"/>
        <v>80.400000000000006</v>
      </c>
      <c r="S3333" t="str">
        <f>IF(P3333=Theater, "theater")</f>
        <v>theater</v>
      </c>
    </row>
    <row r="3334" spans="1:19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3">
        <f t="shared" si="208"/>
        <v>41839.860300925924</v>
      </c>
      <c r="K3334" s="5">
        <v>1403210330</v>
      </c>
      <c r="L3334" s="13">
        <f t="shared" si="209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8">
        <f t="shared" si="210"/>
        <v>100</v>
      </c>
      <c r="R3334" s="9">
        <f t="shared" si="211"/>
        <v>72.289156626506028</v>
      </c>
      <c r="S3334" t="str">
        <f>IF(P3334=Theater, "theater")</f>
        <v>theater</v>
      </c>
    </row>
    <row r="3335" spans="1:19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3">
        <f t="shared" si="208"/>
        <v>42170.676851851851</v>
      </c>
      <c r="K3335" s="5">
        <v>1432484080</v>
      </c>
      <c r="L3335" s="13">
        <f t="shared" si="209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8">
        <f t="shared" si="210"/>
        <v>104.57142857142858</v>
      </c>
      <c r="R3335" s="9">
        <f t="shared" si="211"/>
        <v>32.972972972972975</v>
      </c>
      <c r="S3335" t="str">
        <f>IF(P3335=Theater, "theater")</f>
        <v>theater</v>
      </c>
    </row>
    <row r="3336" spans="1:19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3">
        <f t="shared" si="208"/>
        <v>42215.521087962959</v>
      </c>
      <c r="K3336" s="5">
        <v>1435667422</v>
      </c>
      <c r="L3336" s="13">
        <f t="shared" si="209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8">
        <f t="shared" si="210"/>
        <v>138.62051149573753</v>
      </c>
      <c r="R3336" s="9">
        <f t="shared" si="211"/>
        <v>116.65217391304348</v>
      </c>
      <c r="S3336" t="str">
        <f>IF(P3336=Theater, "theater")</f>
        <v>theater</v>
      </c>
    </row>
    <row r="3337" spans="1:19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3">
        <f t="shared" si="208"/>
        <v>41854.958333333336</v>
      </c>
      <c r="K3337" s="5">
        <v>1404749446</v>
      </c>
      <c r="L3337" s="13">
        <f t="shared" si="209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8">
        <f t="shared" si="210"/>
        <v>100.32000000000001</v>
      </c>
      <c r="R3337" s="9">
        <f t="shared" si="211"/>
        <v>79.61904761904762</v>
      </c>
      <c r="S3337" t="str">
        <f>IF(P3337=Theater, "theater")</f>
        <v>theater</v>
      </c>
    </row>
    <row r="3338" spans="1:19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3">
        <f t="shared" si="208"/>
        <v>42465.35701388889</v>
      </c>
      <c r="K3338" s="5">
        <v>1457429646</v>
      </c>
      <c r="L3338" s="13">
        <f t="shared" si="209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8">
        <f t="shared" si="210"/>
        <v>100</v>
      </c>
      <c r="R3338" s="9">
        <f t="shared" si="211"/>
        <v>27.777777777777779</v>
      </c>
      <c r="S3338" t="str">
        <f>IF(P3338=Theater, "theater")</f>
        <v>theater</v>
      </c>
    </row>
    <row r="3339" spans="1:19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3">
        <f t="shared" si="208"/>
        <v>41922.875</v>
      </c>
      <c r="K3339" s="5">
        <v>1411109167</v>
      </c>
      <c r="L3339" s="13">
        <f t="shared" si="209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8">
        <f t="shared" si="210"/>
        <v>110.2</v>
      </c>
      <c r="R3339" s="9">
        <f t="shared" si="211"/>
        <v>81.029411764705884</v>
      </c>
      <c r="S3339" t="str">
        <f>IF(P3339=Theater, "theater")</f>
        <v>theater</v>
      </c>
    </row>
    <row r="3340" spans="1:19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3">
        <f t="shared" si="208"/>
        <v>42790.574999999997</v>
      </c>
      <c r="K3340" s="5">
        <v>1486129680</v>
      </c>
      <c r="L3340" s="13">
        <f t="shared" si="209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8">
        <f t="shared" si="210"/>
        <v>102.18</v>
      </c>
      <c r="R3340" s="9">
        <f t="shared" si="211"/>
        <v>136.84821428571428</v>
      </c>
      <c r="S3340" t="str">
        <f>IF(P3340=Theater, "theater")</f>
        <v>theater</v>
      </c>
    </row>
    <row r="3341" spans="1:19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3">
        <f t="shared" si="208"/>
        <v>42579.665717592594</v>
      </c>
      <c r="K3341" s="5">
        <v>1467129518</v>
      </c>
      <c r="L3341" s="13">
        <f t="shared" si="209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8">
        <f t="shared" si="210"/>
        <v>104.35000000000001</v>
      </c>
      <c r="R3341" s="9">
        <f t="shared" si="211"/>
        <v>177.61702127659575</v>
      </c>
      <c r="S3341" t="str">
        <f>IF(P3341=Theater, "theater")</f>
        <v>theater</v>
      </c>
    </row>
    <row r="3342" spans="1:19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3">
        <f t="shared" si="208"/>
        <v>42710.974004629628</v>
      </c>
      <c r="K3342" s="5">
        <v>1478906554</v>
      </c>
      <c r="L3342" s="13">
        <f t="shared" si="209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8">
        <f t="shared" si="210"/>
        <v>138.16666666666666</v>
      </c>
      <c r="R3342" s="9">
        <f t="shared" si="211"/>
        <v>109.07894736842105</v>
      </c>
      <c r="S3342" t="str">
        <f>IF(P3342=Theater, "theater")</f>
        <v>theater</v>
      </c>
    </row>
    <row r="3343" spans="1:19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3">
        <f t="shared" si="208"/>
        <v>42533.708333333328</v>
      </c>
      <c r="K3343" s="5">
        <v>1463771421</v>
      </c>
      <c r="L3343" s="13">
        <f t="shared" si="209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8">
        <f t="shared" si="210"/>
        <v>100</v>
      </c>
      <c r="R3343" s="9">
        <f t="shared" si="211"/>
        <v>119.64285714285714</v>
      </c>
      <c r="S3343" t="str">
        <f>IF(P3343=Theater, "theater")</f>
        <v>theater</v>
      </c>
    </row>
    <row r="3344" spans="1:19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3">
        <f t="shared" si="208"/>
        <v>42095.207638888889</v>
      </c>
      <c r="K3344" s="5">
        <v>1425020810</v>
      </c>
      <c r="L3344" s="13">
        <f t="shared" si="209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8">
        <f t="shared" si="210"/>
        <v>101.66666666666666</v>
      </c>
      <c r="R3344" s="9">
        <f t="shared" si="211"/>
        <v>78.205128205128204</v>
      </c>
      <c r="S3344" t="str">
        <f>IF(P3344=Theater, "theater")</f>
        <v>theater</v>
      </c>
    </row>
    <row r="3345" spans="1:19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3">
        <f t="shared" si="208"/>
        <v>42473.554166666669</v>
      </c>
      <c r="K3345" s="5">
        <v>1458770384</v>
      </c>
      <c r="L3345" s="13">
        <f t="shared" si="209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8">
        <f t="shared" si="210"/>
        <v>171.42857142857142</v>
      </c>
      <c r="R3345" s="9">
        <f t="shared" si="211"/>
        <v>52.173913043478258</v>
      </c>
      <c r="S3345" t="str">
        <f>IF(P3345=Theater, "theater")</f>
        <v>theater</v>
      </c>
    </row>
    <row r="3346" spans="1:19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3">
        <f t="shared" si="208"/>
        <v>41881.200150462959</v>
      </c>
      <c r="K3346" s="5">
        <v>1406782093</v>
      </c>
      <c r="L3346" s="13">
        <f t="shared" si="209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8">
        <f t="shared" si="210"/>
        <v>101.44444444444444</v>
      </c>
      <c r="R3346" s="9">
        <f t="shared" si="211"/>
        <v>114.125</v>
      </c>
      <c r="S3346" t="str">
        <f>IF(P3346=Theater, "theater")</f>
        <v>theater</v>
      </c>
    </row>
    <row r="3347" spans="1:19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3">
        <f t="shared" si="208"/>
        <v>42112.025694444441</v>
      </c>
      <c r="K3347" s="5">
        <v>1424226768</v>
      </c>
      <c r="L3347" s="13">
        <f t="shared" si="209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8">
        <f t="shared" si="210"/>
        <v>130</v>
      </c>
      <c r="R3347" s="9">
        <f t="shared" si="211"/>
        <v>50</v>
      </c>
      <c r="S3347" t="str">
        <f>IF(P3347=Theater, "theater")</f>
        <v>theater</v>
      </c>
    </row>
    <row r="3348" spans="1:19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3">
        <f t="shared" si="208"/>
        <v>42061.024421296301</v>
      </c>
      <c r="K3348" s="5">
        <v>1424306110</v>
      </c>
      <c r="L3348" s="13">
        <f t="shared" si="209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8">
        <f t="shared" si="210"/>
        <v>110.00000000000001</v>
      </c>
      <c r="R3348" s="9">
        <f t="shared" si="211"/>
        <v>91.666666666666671</v>
      </c>
      <c r="S3348" t="str">
        <f>IF(P3348=Theater, "theater")</f>
        <v>theater</v>
      </c>
    </row>
    <row r="3349" spans="1:19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3">
        <f t="shared" si="208"/>
        <v>42498.875</v>
      </c>
      <c r="K3349" s="5">
        <v>1461503654</v>
      </c>
      <c r="L3349" s="13">
        <f t="shared" si="209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8">
        <f t="shared" si="210"/>
        <v>119.44999999999999</v>
      </c>
      <c r="R3349" s="9">
        <f t="shared" si="211"/>
        <v>108.59090909090909</v>
      </c>
      <c r="S3349" t="str">
        <f>IF(P3349=Theater, "theater")</f>
        <v>theater</v>
      </c>
    </row>
    <row r="3350" spans="1:19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3">
        <f t="shared" si="208"/>
        <v>42490.165972222225</v>
      </c>
      <c r="K3350" s="5">
        <v>1459949080</v>
      </c>
      <c r="L3350" s="13">
        <f t="shared" si="209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8">
        <f t="shared" si="210"/>
        <v>100.2909090909091</v>
      </c>
      <c r="R3350" s="9">
        <f t="shared" si="211"/>
        <v>69.822784810126578</v>
      </c>
      <c r="S3350" t="str">
        <f>IF(P3350=Theater, "theater")</f>
        <v>theater</v>
      </c>
    </row>
    <row r="3351" spans="1:19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3">
        <f t="shared" si="208"/>
        <v>42534.708333333328</v>
      </c>
      <c r="K3351" s="5">
        <v>1463971172</v>
      </c>
      <c r="L3351" s="13">
        <f t="shared" si="209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8">
        <f t="shared" si="210"/>
        <v>153.4</v>
      </c>
      <c r="R3351" s="9">
        <f t="shared" si="211"/>
        <v>109.57142857142857</v>
      </c>
      <c r="S3351" t="str">
        <f>IF(P3351=Theater, "theater")</f>
        <v>theater</v>
      </c>
    </row>
    <row r="3352" spans="1:19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3">
        <f t="shared" si="208"/>
        <v>42337.958333333328</v>
      </c>
      <c r="K3352" s="5">
        <v>1445791811</v>
      </c>
      <c r="L3352" s="13">
        <f t="shared" si="209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8">
        <f t="shared" si="210"/>
        <v>104.42857142857143</v>
      </c>
      <c r="R3352" s="9">
        <f t="shared" si="211"/>
        <v>71.666666666666671</v>
      </c>
      <c r="S3352" t="str">
        <f>IF(P3352=Theater, "theater")</f>
        <v>theater</v>
      </c>
    </row>
    <row r="3353" spans="1:19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3">
        <f t="shared" si="208"/>
        <v>41843.458333333336</v>
      </c>
      <c r="K3353" s="5">
        <v>1402910965</v>
      </c>
      <c r="L3353" s="13">
        <f t="shared" si="209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8">
        <f t="shared" si="210"/>
        <v>101.1</v>
      </c>
      <c r="R3353" s="9">
        <f t="shared" si="211"/>
        <v>93.611111111111114</v>
      </c>
      <c r="S3353" t="str">
        <f>IF(P3353=Theater, "theater")</f>
        <v>theater</v>
      </c>
    </row>
    <row r="3354" spans="1:19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3">
        <f t="shared" si="208"/>
        <v>42552.958333333328</v>
      </c>
      <c r="K3354" s="5">
        <v>1462492178</v>
      </c>
      <c r="L3354" s="13">
        <f t="shared" si="209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8">
        <f t="shared" si="210"/>
        <v>107.52</v>
      </c>
      <c r="R3354" s="9">
        <f t="shared" si="211"/>
        <v>76.8</v>
      </c>
      <c r="S3354" t="str">
        <f>IF(P3354=Theater, "theater")</f>
        <v>theater</v>
      </c>
    </row>
    <row r="3355" spans="1:19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3">
        <f t="shared" si="208"/>
        <v>42492.958333333328</v>
      </c>
      <c r="K3355" s="5">
        <v>1461061350</v>
      </c>
      <c r="L3355" s="13">
        <f t="shared" si="209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8">
        <f t="shared" si="210"/>
        <v>315</v>
      </c>
      <c r="R3355" s="9">
        <f t="shared" si="211"/>
        <v>35.795454545454547</v>
      </c>
      <c r="S3355" t="str">
        <f>IF(P3355=Theater, "theater")</f>
        <v>theater</v>
      </c>
    </row>
    <row r="3356" spans="1:19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3">
        <f t="shared" si="208"/>
        <v>42306.167361111111</v>
      </c>
      <c r="K3356" s="5">
        <v>1443029206</v>
      </c>
      <c r="L3356" s="13">
        <f t="shared" si="209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8">
        <f t="shared" si="210"/>
        <v>101.93333333333334</v>
      </c>
      <c r="R3356" s="9">
        <f t="shared" si="211"/>
        <v>55.6</v>
      </c>
      <c r="S3356" t="str">
        <f>IF(P3356=Theater, "theater")</f>
        <v>theater</v>
      </c>
    </row>
    <row r="3357" spans="1:19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3">
        <f t="shared" si="208"/>
        <v>42500.470138888893</v>
      </c>
      <c r="K3357" s="5">
        <v>1461941527</v>
      </c>
      <c r="L3357" s="13">
        <f t="shared" si="209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8">
        <f t="shared" si="210"/>
        <v>126.28571428571429</v>
      </c>
      <c r="R3357" s="9">
        <f t="shared" si="211"/>
        <v>147.33333333333334</v>
      </c>
      <c r="S3357" t="str">
        <f>IF(P3357=Theater, "theater")</f>
        <v>theater</v>
      </c>
    </row>
    <row r="3358" spans="1:19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3">
        <f t="shared" si="208"/>
        <v>42566.815648148149</v>
      </c>
      <c r="K3358" s="5">
        <v>1466019272</v>
      </c>
      <c r="L3358" s="13">
        <f t="shared" si="209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8">
        <f t="shared" si="210"/>
        <v>101.4</v>
      </c>
      <c r="R3358" s="9">
        <f t="shared" si="211"/>
        <v>56.333333333333336</v>
      </c>
      <c r="S3358" t="str">
        <f>IF(P3358=Theater, "theater")</f>
        <v>theater</v>
      </c>
    </row>
    <row r="3359" spans="1:19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3">
        <f t="shared" si="208"/>
        <v>41852.417939814812</v>
      </c>
      <c r="K3359" s="5">
        <v>1404295310</v>
      </c>
      <c r="L3359" s="13">
        <f t="shared" si="209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8">
        <f t="shared" si="210"/>
        <v>101</v>
      </c>
      <c r="R3359" s="9">
        <f t="shared" si="211"/>
        <v>96.19047619047619</v>
      </c>
      <c r="S3359" t="str">
        <f>IF(P3359=Theater, "theater")</f>
        <v>theater</v>
      </c>
    </row>
    <row r="3360" spans="1:19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3">
        <f t="shared" si="208"/>
        <v>41962.352766203709</v>
      </c>
      <c r="K3360" s="5">
        <v>1413790079</v>
      </c>
      <c r="L3360" s="13">
        <f t="shared" si="209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8">
        <f t="shared" si="210"/>
        <v>102.99000000000001</v>
      </c>
      <c r="R3360" s="9">
        <f t="shared" si="211"/>
        <v>63.574074074074076</v>
      </c>
      <c r="S3360" t="str">
        <f>IF(P3360=Theater, "theater")</f>
        <v>theater</v>
      </c>
    </row>
    <row r="3361" spans="1:19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3">
        <f t="shared" si="208"/>
        <v>42791.057106481487</v>
      </c>
      <c r="K3361" s="5">
        <v>1484097734</v>
      </c>
      <c r="L3361" s="13">
        <f t="shared" si="209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8">
        <f t="shared" si="210"/>
        <v>106.25</v>
      </c>
      <c r="R3361" s="9">
        <f t="shared" si="211"/>
        <v>184.78260869565219</v>
      </c>
      <c r="S3361" t="str">
        <f>IF(P3361=Theater, "theater")</f>
        <v>theater</v>
      </c>
    </row>
    <row r="3362" spans="1:19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3">
        <f t="shared" si="208"/>
        <v>42718.665972222225</v>
      </c>
      <c r="K3362" s="5">
        <v>1479866343</v>
      </c>
      <c r="L3362" s="13">
        <f t="shared" si="209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8">
        <f t="shared" si="210"/>
        <v>101.37777777777779</v>
      </c>
      <c r="R3362" s="9">
        <f t="shared" si="211"/>
        <v>126.72222222222223</v>
      </c>
      <c r="S3362" t="str">
        <f>IF(P3362=Theater, "theater")</f>
        <v>theater</v>
      </c>
    </row>
    <row r="3363" spans="1:19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3">
        <f t="shared" si="208"/>
        <v>41883.665972222225</v>
      </c>
      <c r="K3363" s="5">
        <v>1408062990</v>
      </c>
      <c r="L3363" s="13">
        <f t="shared" si="209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8">
        <f t="shared" si="210"/>
        <v>113.46000000000001</v>
      </c>
      <c r="R3363" s="9">
        <f t="shared" si="211"/>
        <v>83.42647058823529</v>
      </c>
      <c r="S3363" t="str">
        <f>IF(P3363=Theater, "theater")</f>
        <v>theater</v>
      </c>
    </row>
    <row r="3364" spans="1:19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3">
        <f t="shared" si="208"/>
        <v>42070.204861111109</v>
      </c>
      <c r="K3364" s="5">
        <v>1424484717</v>
      </c>
      <c r="L3364" s="13">
        <f t="shared" si="209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8">
        <f t="shared" si="210"/>
        <v>218.00000000000003</v>
      </c>
      <c r="R3364" s="9">
        <f t="shared" si="211"/>
        <v>54.5</v>
      </c>
      <c r="S3364" t="str">
        <f>IF(P3364=Theater, "theater")</f>
        <v>theater</v>
      </c>
    </row>
    <row r="3365" spans="1:19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3">
        <f t="shared" si="208"/>
        <v>41870.666666666664</v>
      </c>
      <c r="K3365" s="5">
        <v>1406831445</v>
      </c>
      <c r="L3365" s="13">
        <f t="shared" si="209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8">
        <f t="shared" si="210"/>
        <v>101.41935483870968</v>
      </c>
      <c r="R3365" s="9">
        <f t="shared" si="211"/>
        <v>302.30769230769232</v>
      </c>
      <c r="S3365" t="str">
        <f>IF(P3365=Theater, "theater")</f>
        <v>theater</v>
      </c>
    </row>
    <row r="3366" spans="1:19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3">
        <f t="shared" si="208"/>
        <v>42444.875</v>
      </c>
      <c r="K3366" s="5">
        <v>1456183649</v>
      </c>
      <c r="L3366" s="13">
        <f t="shared" si="209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8">
        <f t="shared" si="210"/>
        <v>105.93333333333332</v>
      </c>
      <c r="R3366" s="9">
        <f t="shared" si="211"/>
        <v>44.138888888888886</v>
      </c>
      <c r="S3366" t="str">
        <f>IF(P3366=Theater, "theater")</f>
        <v>theater</v>
      </c>
    </row>
    <row r="3367" spans="1:19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3">
        <f t="shared" si="208"/>
        <v>42351.101759259262</v>
      </c>
      <c r="K3367" s="5">
        <v>1447381592</v>
      </c>
      <c r="L3367" s="13">
        <f t="shared" si="209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8">
        <f t="shared" si="210"/>
        <v>104</v>
      </c>
      <c r="R3367" s="9">
        <f t="shared" si="211"/>
        <v>866.66666666666663</v>
      </c>
      <c r="S3367" t="str">
        <f>IF(P3367=Theater, "theater")</f>
        <v>theater</v>
      </c>
    </row>
    <row r="3368" spans="1:19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3">
        <f t="shared" si="208"/>
        <v>42137.067557870367</v>
      </c>
      <c r="K3368" s="5">
        <v>1428889037</v>
      </c>
      <c r="L3368" s="13">
        <f t="shared" si="209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8">
        <f t="shared" si="210"/>
        <v>221</v>
      </c>
      <c r="R3368" s="9">
        <f t="shared" si="211"/>
        <v>61.388888888888886</v>
      </c>
      <c r="S3368" t="str">
        <f>IF(P3368=Theater, "theater")</f>
        <v>theater</v>
      </c>
    </row>
    <row r="3369" spans="1:19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3">
        <f t="shared" si="208"/>
        <v>42217.933958333335</v>
      </c>
      <c r="K3369" s="5">
        <v>1436307894</v>
      </c>
      <c r="L3369" s="13">
        <f t="shared" si="209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8">
        <f t="shared" si="210"/>
        <v>118.66666666666667</v>
      </c>
      <c r="R3369" s="9">
        <f t="shared" si="211"/>
        <v>29.666666666666668</v>
      </c>
      <c r="S3369" t="str">
        <f>IF(P3369=Theater, "theater")</f>
        <v>theater</v>
      </c>
    </row>
    <row r="3370" spans="1:19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3">
        <f t="shared" si="208"/>
        <v>42005.208333333328</v>
      </c>
      <c r="K3370" s="5">
        <v>1416977259</v>
      </c>
      <c r="L3370" s="13">
        <f t="shared" si="209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8">
        <f t="shared" si="210"/>
        <v>104.60000000000001</v>
      </c>
      <c r="R3370" s="9">
        <f t="shared" si="211"/>
        <v>45.478260869565219</v>
      </c>
      <c r="S3370" t="str">
        <f>IF(P3370=Theater, "theater")</f>
        <v>theater</v>
      </c>
    </row>
    <row r="3371" spans="1:19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3">
        <f t="shared" si="208"/>
        <v>42750.041435185187</v>
      </c>
      <c r="K3371" s="5">
        <v>1479257980</v>
      </c>
      <c r="L3371" s="13">
        <f t="shared" si="209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8">
        <f t="shared" si="210"/>
        <v>103.89999999999999</v>
      </c>
      <c r="R3371" s="9">
        <f t="shared" si="211"/>
        <v>96.203703703703709</v>
      </c>
      <c r="S3371" t="str">
        <f>IF(P3371=Theater, "theater")</f>
        <v>theater</v>
      </c>
    </row>
    <row r="3372" spans="1:19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3">
        <f t="shared" si="208"/>
        <v>42721.333333333328</v>
      </c>
      <c r="K3372" s="5">
        <v>1479283285</v>
      </c>
      <c r="L3372" s="13">
        <f t="shared" si="209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8">
        <f t="shared" si="210"/>
        <v>117.73333333333333</v>
      </c>
      <c r="R3372" s="9">
        <f t="shared" si="211"/>
        <v>67.92307692307692</v>
      </c>
      <c r="S3372" t="str">
        <f>IF(P3372=Theater, "theater")</f>
        <v>theater</v>
      </c>
    </row>
    <row r="3373" spans="1:19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3">
        <f t="shared" si="208"/>
        <v>42340.874594907407</v>
      </c>
      <c r="K3373" s="5">
        <v>1446670765</v>
      </c>
      <c r="L3373" s="13">
        <f t="shared" si="209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8">
        <f t="shared" si="210"/>
        <v>138.5</v>
      </c>
      <c r="R3373" s="9">
        <f t="shared" si="211"/>
        <v>30.777777777777779</v>
      </c>
      <c r="S3373" t="str">
        <f>IF(P3373=Theater, "theater")</f>
        <v>theater</v>
      </c>
    </row>
    <row r="3374" spans="1:19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3">
        <f t="shared" si="208"/>
        <v>41876.207638888889</v>
      </c>
      <c r="K3374" s="5">
        <v>1407157756</v>
      </c>
      <c r="L3374" s="13">
        <f t="shared" si="209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8">
        <f t="shared" si="210"/>
        <v>103.49999999999999</v>
      </c>
      <c r="R3374" s="9">
        <f t="shared" si="211"/>
        <v>38.333333333333336</v>
      </c>
      <c r="S3374" t="str">
        <f>IF(P3374=Theater, "theater")</f>
        <v>theater</v>
      </c>
    </row>
    <row r="3375" spans="1:19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3">
        <f t="shared" si="208"/>
        <v>42203.666666666672</v>
      </c>
      <c r="K3375" s="5">
        <v>1435177840</v>
      </c>
      <c r="L3375" s="13">
        <f t="shared" si="209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8">
        <f t="shared" si="210"/>
        <v>100.25</v>
      </c>
      <c r="R3375" s="9">
        <f t="shared" si="211"/>
        <v>66.833333333333329</v>
      </c>
      <c r="S3375" t="str">
        <f>IF(P3375=Theater, "theater")</f>
        <v>theater</v>
      </c>
    </row>
    <row r="3376" spans="1:19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3">
        <f t="shared" si="208"/>
        <v>42305.731666666667</v>
      </c>
      <c r="K3376" s="5">
        <v>1443461616</v>
      </c>
      <c r="L3376" s="13">
        <f t="shared" si="209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8">
        <f t="shared" si="210"/>
        <v>106.57142857142856</v>
      </c>
      <c r="R3376" s="9">
        <f t="shared" si="211"/>
        <v>71.730769230769226</v>
      </c>
      <c r="S3376" t="str">
        <f>IF(P3376=Theater, "theater")</f>
        <v>theater</v>
      </c>
    </row>
    <row r="3377" spans="1:19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3">
        <f t="shared" si="208"/>
        <v>41777.610798611109</v>
      </c>
      <c r="K3377" s="5">
        <v>1399387173</v>
      </c>
      <c r="L3377" s="13">
        <f t="shared" si="209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8">
        <f t="shared" si="210"/>
        <v>100</v>
      </c>
      <c r="R3377" s="9">
        <f t="shared" si="211"/>
        <v>176.47058823529412</v>
      </c>
      <c r="S3377" t="str">
        <f>IF(P3377=Theater, "theater")</f>
        <v>theater</v>
      </c>
    </row>
    <row r="3378" spans="1:19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3">
        <f t="shared" si="208"/>
        <v>42119.659652777773</v>
      </c>
      <c r="K3378" s="5">
        <v>1424796594</v>
      </c>
      <c r="L3378" s="13">
        <f t="shared" si="209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8">
        <f t="shared" si="210"/>
        <v>100.01249999999999</v>
      </c>
      <c r="R3378" s="9">
        <f t="shared" si="211"/>
        <v>421.10526315789474</v>
      </c>
      <c r="S3378" t="str">
        <f>IF(P3378=Theater, "theater")</f>
        <v>theater</v>
      </c>
    </row>
    <row r="3379" spans="1:19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3">
        <f t="shared" si="208"/>
        <v>42083.705555555556</v>
      </c>
      <c r="K3379" s="5">
        <v>1424280899</v>
      </c>
      <c r="L3379" s="13">
        <f t="shared" si="209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8">
        <f t="shared" si="210"/>
        <v>101.05</v>
      </c>
      <c r="R3379" s="9">
        <f t="shared" si="211"/>
        <v>104.98701298701299</v>
      </c>
      <c r="S3379" t="str">
        <f>IF(P3379=Theater, "theater")</f>
        <v>theater</v>
      </c>
    </row>
    <row r="3380" spans="1:19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3">
        <f t="shared" si="208"/>
        <v>41882.547222222223</v>
      </c>
      <c r="K3380" s="5">
        <v>1407400306</v>
      </c>
      <c r="L3380" s="13">
        <f t="shared" si="209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8">
        <f t="shared" si="210"/>
        <v>107.63636363636364</v>
      </c>
      <c r="R3380" s="9">
        <f t="shared" si="211"/>
        <v>28.19047619047619</v>
      </c>
      <c r="S3380" t="str">
        <f>IF(P3380=Theater, "theater")</f>
        <v>theater</v>
      </c>
    </row>
    <row r="3381" spans="1:19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3">
        <f t="shared" si="208"/>
        <v>42242.958333333328</v>
      </c>
      <c r="K3381" s="5">
        <v>1439122800</v>
      </c>
      <c r="L3381" s="13">
        <f t="shared" si="209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8">
        <f t="shared" si="210"/>
        <v>103.64999999999999</v>
      </c>
      <c r="R3381" s="9">
        <f t="shared" si="211"/>
        <v>54.55263157894737</v>
      </c>
      <c r="S3381" t="str">
        <f>IF(P3381=Theater, "theater")</f>
        <v>theater</v>
      </c>
    </row>
    <row r="3382" spans="1:19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3">
        <f t="shared" si="208"/>
        <v>41972.995115740734</v>
      </c>
      <c r="K3382" s="5">
        <v>1414277578</v>
      </c>
      <c r="L3382" s="13">
        <f t="shared" si="209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8">
        <f t="shared" si="210"/>
        <v>104.43333333333334</v>
      </c>
      <c r="R3382" s="9">
        <f t="shared" si="211"/>
        <v>111.89285714285714</v>
      </c>
      <c r="S3382" t="str">
        <f>IF(P3382=Theater, "theater")</f>
        <v>theater</v>
      </c>
    </row>
    <row r="3383" spans="1:19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3">
        <f t="shared" si="208"/>
        <v>42074.143321759257</v>
      </c>
      <c r="K3383" s="5">
        <v>1423455983</v>
      </c>
      <c r="L3383" s="13">
        <f t="shared" si="209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8">
        <f t="shared" si="210"/>
        <v>102.25</v>
      </c>
      <c r="R3383" s="9">
        <f t="shared" si="211"/>
        <v>85.208333333333329</v>
      </c>
      <c r="S3383" t="str">
        <f>IF(P3383=Theater, "theater")</f>
        <v>theater</v>
      </c>
    </row>
    <row r="3384" spans="1:19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3">
        <f t="shared" si="208"/>
        <v>42583.957638888889</v>
      </c>
      <c r="K3384" s="5">
        <v>1467973256</v>
      </c>
      <c r="L3384" s="13">
        <f t="shared" si="209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8">
        <f t="shared" si="210"/>
        <v>100.74285714285713</v>
      </c>
      <c r="R3384" s="9">
        <f t="shared" si="211"/>
        <v>76.652173913043484</v>
      </c>
      <c r="S3384" t="str">
        <f>IF(P3384=Theater, "theater")</f>
        <v>theater</v>
      </c>
    </row>
    <row r="3385" spans="1:19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3">
        <f t="shared" si="208"/>
        <v>42544.782638888893</v>
      </c>
      <c r="K3385" s="5">
        <v>1464979620</v>
      </c>
      <c r="L3385" s="13">
        <f t="shared" si="209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8">
        <f t="shared" si="210"/>
        <v>111.71428571428572</v>
      </c>
      <c r="R3385" s="9">
        <f t="shared" si="211"/>
        <v>65.166666666666671</v>
      </c>
      <c r="S3385" t="str">
        <f>IF(P3385=Theater, "theater")</f>
        <v>theater</v>
      </c>
    </row>
    <row r="3386" spans="1:19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3">
        <f t="shared" si="208"/>
        <v>42329.125</v>
      </c>
      <c r="K3386" s="5">
        <v>1444874768</v>
      </c>
      <c r="L3386" s="13">
        <f t="shared" si="209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8">
        <f t="shared" si="210"/>
        <v>100.01100000000001</v>
      </c>
      <c r="R3386" s="9">
        <f t="shared" si="211"/>
        <v>93.760312499999998</v>
      </c>
      <c r="S3386" t="str">
        <f>IF(P3386=Theater, "theater")</f>
        <v>theater</v>
      </c>
    </row>
    <row r="3387" spans="1:19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3">
        <f t="shared" si="208"/>
        <v>41983.8675</v>
      </c>
      <c r="K3387" s="5">
        <v>1415652552</v>
      </c>
      <c r="L3387" s="13">
        <f t="shared" si="209"/>
        <v>41953.8675</v>
      </c>
      <c r="M3387" t="b">
        <v>0</v>
      </c>
      <c r="N3387">
        <v>15</v>
      </c>
      <c r="O3387" t="b">
        <v>1</v>
      </c>
      <c r="P3387" t="s">
        <v>8271</v>
      </c>
      <c r="Q3387" s="8">
        <f t="shared" si="210"/>
        <v>100</v>
      </c>
      <c r="R3387" s="9">
        <f t="shared" si="211"/>
        <v>133.33333333333334</v>
      </c>
      <c r="S3387" t="str">
        <f>IF(P3387=Theater, "theater")</f>
        <v>theater</v>
      </c>
    </row>
    <row r="3388" spans="1:19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3">
        <f t="shared" si="208"/>
        <v>41976.644745370373</v>
      </c>
      <c r="K3388" s="5">
        <v>1415028506</v>
      </c>
      <c r="L3388" s="13">
        <f t="shared" si="209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8">
        <f t="shared" si="210"/>
        <v>105</v>
      </c>
      <c r="R3388" s="9">
        <f t="shared" si="211"/>
        <v>51.219512195121951</v>
      </c>
      <c r="S3388" t="str">
        <f>IF(P3388=Theater, "theater")</f>
        <v>theater</v>
      </c>
    </row>
    <row r="3389" spans="1:19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3">
        <f t="shared" si="208"/>
        <v>41987.762592592597</v>
      </c>
      <c r="K3389" s="5">
        <v>1415125088</v>
      </c>
      <c r="L3389" s="13">
        <f t="shared" si="209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8">
        <f t="shared" si="210"/>
        <v>116.86666666666667</v>
      </c>
      <c r="R3389" s="9">
        <f t="shared" si="211"/>
        <v>100.17142857142858</v>
      </c>
      <c r="S3389" t="str">
        <f>IF(P3389=Theater, "theater")</f>
        <v>theater</v>
      </c>
    </row>
    <row r="3390" spans="1:19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3">
        <f t="shared" si="208"/>
        <v>42173.461122685185</v>
      </c>
      <c r="K3390" s="5">
        <v>1432033441</v>
      </c>
      <c r="L3390" s="13">
        <f t="shared" si="209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8">
        <f t="shared" si="210"/>
        <v>103.8</v>
      </c>
      <c r="R3390" s="9">
        <f t="shared" si="211"/>
        <v>34.6</v>
      </c>
      <c r="S3390" t="str">
        <f>IF(P3390=Theater, "theater")</f>
        <v>theater</v>
      </c>
    </row>
    <row r="3391" spans="1:19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3">
        <f t="shared" si="208"/>
        <v>42524.563449074078</v>
      </c>
      <c r="K3391" s="5">
        <v>1462368682</v>
      </c>
      <c r="L3391" s="13">
        <f t="shared" si="209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8">
        <f t="shared" si="210"/>
        <v>114.5</v>
      </c>
      <c r="R3391" s="9">
        <f t="shared" si="211"/>
        <v>184.67741935483872</v>
      </c>
      <c r="S3391" t="str">
        <f>IF(P3391=Theater, "theater")</f>
        <v>theater</v>
      </c>
    </row>
    <row r="3392" spans="1:19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3">
        <f t="shared" si="208"/>
        <v>41830.774826388886</v>
      </c>
      <c r="K3392" s="5">
        <v>1403721345</v>
      </c>
      <c r="L3392" s="13">
        <f t="shared" si="209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8">
        <f t="shared" si="210"/>
        <v>102.4</v>
      </c>
      <c r="R3392" s="9">
        <f t="shared" si="211"/>
        <v>69.818181818181813</v>
      </c>
      <c r="S3392" t="str">
        <f>IF(P3392=Theater, "theater")</f>
        <v>theater</v>
      </c>
    </row>
    <row r="3393" spans="1:19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3">
        <f t="shared" si="208"/>
        <v>41859.936111111114</v>
      </c>
      <c r="K3393" s="5">
        <v>1404997548</v>
      </c>
      <c r="L3393" s="13">
        <f t="shared" si="209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8">
        <f t="shared" si="210"/>
        <v>223</v>
      </c>
      <c r="R3393" s="9">
        <f t="shared" si="211"/>
        <v>61.944444444444443</v>
      </c>
      <c r="S3393" t="str">
        <f>IF(P3393=Theater, "theater")</f>
        <v>theater</v>
      </c>
    </row>
    <row r="3394" spans="1:19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3">
        <f t="shared" si="208"/>
        <v>42496.845543981486</v>
      </c>
      <c r="K3394" s="5">
        <v>1458245855</v>
      </c>
      <c r="L3394" s="13">
        <f t="shared" si="209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8">
        <f t="shared" si="210"/>
        <v>100</v>
      </c>
      <c r="R3394" s="9">
        <f t="shared" si="211"/>
        <v>41.666666666666664</v>
      </c>
      <c r="S3394" t="str">
        <f>IF(P3394=Theater, "theater")</f>
        <v>theater</v>
      </c>
    </row>
    <row r="3395" spans="1:19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3">
        <f t="shared" ref="J3395:J3458" si="212">(((I3395/60)/60)/24)+DATE(1970,1,1)</f>
        <v>41949.031944444447</v>
      </c>
      <c r="K3395" s="5">
        <v>1413065230</v>
      </c>
      <c r="L3395" s="13">
        <f t="shared" ref="L3395:L3458" si="213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8">
        <f t="shared" ref="Q3395:Q3458" si="214">E3395/D3395*100</f>
        <v>105.80000000000001</v>
      </c>
      <c r="R3395" s="9">
        <f t="shared" ref="R3395:R3458" si="215">E3395/N3395</f>
        <v>36.06818181818182</v>
      </c>
      <c r="S3395" t="str">
        <f>IF(P3395=Theater, "theater")</f>
        <v>theater</v>
      </c>
    </row>
    <row r="3396" spans="1:19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3">
        <f t="shared" si="212"/>
        <v>41847.59542824074</v>
      </c>
      <c r="K3396" s="5">
        <v>1403878645</v>
      </c>
      <c r="L3396" s="13">
        <f t="shared" si="213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8">
        <f t="shared" si="214"/>
        <v>142.36363636363635</v>
      </c>
      <c r="R3396" s="9">
        <f t="shared" si="215"/>
        <v>29</v>
      </c>
      <c r="S3396" t="str">
        <f>IF(P3396=Theater, "theater")</f>
        <v>theater</v>
      </c>
    </row>
    <row r="3397" spans="1:19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3">
        <f t="shared" si="212"/>
        <v>42154.756944444445</v>
      </c>
      <c r="K3397" s="5">
        <v>1431795944</v>
      </c>
      <c r="L3397" s="13">
        <f t="shared" si="213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8">
        <f t="shared" si="214"/>
        <v>184</v>
      </c>
      <c r="R3397" s="9">
        <f t="shared" si="215"/>
        <v>24.210526315789473</v>
      </c>
      <c r="S3397" t="str">
        <f>IF(P3397=Theater, "theater")</f>
        <v>theater</v>
      </c>
    </row>
    <row r="3398" spans="1:19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3">
        <f t="shared" si="212"/>
        <v>41791.165972222225</v>
      </c>
      <c r="K3398" s="5">
        <v>1399286589</v>
      </c>
      <c r="L3398" s="13">
        <f t="shared" si="213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8">
        <f t="shared" si="214"/>
        <v>104.33333333333333</v>
      </c>
      <c r="R3398" s="9">
        <f t="shared" si="215"/>
        <v>55.892857142857146</v>
      </c>
      <c r="S3398" t="str">
        <f>IF(P3398=Theater, "theater")</f>
        <v>theater</v>
      </c>
    </row>
    <row r="3399" spans="1:19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3">
        <f t="shared" si="212"/>
        <v>42418.916666666672</v>
      </c>
      <c r="K3399" s="5">
        <v>1452338929</v>
      </c>
      <c r="L3399" s="13">
        <f t="shared" si="213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8">
        <f t="shared" si="214"/>
        <v>112.00000000000001</v>
      </c>
      <c r="R3399" s="9">
        <f t="shared" si="215"/>
        <v>11.666666666666666</v>
      </c>
      <c r="S3399" t="str">
        <f>IF(P3399=Theater, "theater")</f>
        <v>theater</v>
      </c>
    </row>
    <row r="3400" spans="1:19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3">
        <f t="shared" si="212"/>
        <v>41964.708333333328</v>
      </c>
      <c r="K3400" s="5">
        <v>1414605776</v>
      </c>
      <c r="L3400" s="13">
        <f t="shared" si="213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8">
        <f t="shared" si="214"/>
        <v>111.07499999999999</v>
      </c>
      <c r="R3400" s="9">
        <f t="shared" si="215"/>
        <v>68.353846153846149</v>
      </c>
      <c r="S3400" t="str">
        <f>IF(P3400=Theater, "theater")</f>
        <v>theater</v>
      </c>
    </row>
    <row r="3401" spans="1:19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3">
        <f t="shared" si="212"/>
        <v>42056.920428240745</v>
      </c>
      <c r="K3401" s="5">
        <v>1421964325</v>
      </c>
      <c r="L3401" s="13">
        <f t="shared" si="213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8">
        <f t="shared" si="214"/>
        <v>103.75000000000001</v>
      </c>
      <c r="R3401" s="9">
        <f t="shared" si="215"/>
        <v>27.065217391304348</v>
      </c>
      <c r="S3401" t="str">
        <f>IF(P3401=Theater, "theater")</f>
        <v>theater</v>
      </c>
    </row>
    <row r="3402" spans="1:19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3">
        <f t="shared" si="212"/>
        <v>41879.953865740739</v>
      </c>
      <c r="K3402" s="5">
        <v>1405378414</v>
      </c>
      <c r="L3402" s="13">
        <f t="shared" si="213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8">
        <f t="shared" si="214"/>
        <v>100.41</v>
      </c>
      <c r="R3402" s="9">
        <f t="shared" si="215"/>
        <v>118.12941176470588</v>
      </c>
      <c r="S3402" t="str">
        <f>IF(P3402=Theater, "theater")</f>
        <v>theater</v>
      </c>
    </row>
    <row r="3403" spans="1:19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3">
        <f t="shared" si="212"/>
        <v>42223.723912037036</v>
      </c>
      <c r="K3403" s="5">
        <v>1436376146</v>
      </c>
      <c r="L3403" s="13">
        <f t="shared" si="213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8">
        <f t="shared" si="214"/>
        <v>101.86206896551724</v>
      </c>
      <c r="R3403" s="9">
        <f t="shared" si="215"/>
        <v>44.757575757575758</v>
      </c>
      <c r="S3403" t="str">
        <f>IF(P3403=Theater, "theater")</f>
        <v>theater</v>
      </c>
    </row>
    <row r="3404" spans="1:19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3">
        <f t="shared" si="212"/>
        <v>42320.104861111111</v>
      </c>
      <c r="K3404" s="5">
        <v>1444747843</v>
      </c>
      <c r="L3404" s="13">
        <f t="shared" si="213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8">
        <f t="shared" si="214"/>
        <v>109.76666666666665</v>
      </c>
      <c r="R3404" s="9">
        <f t="shared" si="215"/>
        <v>99.787878787878782</v>
      </c>
      <c r="S3404" t="str">
        <f>IF(P3404=Theater, "theater")</f>
        <v>theater</v>
      </c>
    </row>
    <row r="3405" spans="1:19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3">
        <f t="shared" si="212"/>
        <v>42180.462083333332</v>
      </c>
      <c r="K3405" s="5">
        <v>1432638324</v>
      </c>
      <c r="L3405" s="13">
        <f t="shared" si="213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8">
        <f t="shared" si="214"/>
        <v>100</v>
      </c>
      <c r="R3405" s="9">
        <f t="shared" si="215"/>
        <v>117.64705882352941</v>
      </c>
      <c r="S3405" t="str">
        <f>IF(P3405=Theater, "theater")</f>
        <v>theater</v>
      </c>
    </row>
    <row r="3406" spans="1:19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3">
        <f t="shared" si="212"/>
        <v>42172.503495370373</v>
      </c>
      <c r="K3406" s="5">
        <v>1432814702</v>
      </c>
      <c r="L3406" s="13">
        <f t="shared" si="213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8">
        <f t="shared" si="214"/>
        <v>122</v>
      </c>
      <c r="R3406" s="9">
        <f t="shared" si="215"/>
        <v>203.33333333333334</v>
      </c>
      <c r="S3406" t="str">
        <f>IF(P3406=Theater, "theater")</f>
        <v>theater</v>
      </c>
    </row>
    <row r="3407" spans="1:19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3">
        <f t="shared" si="212"/>
        <v>42430.999305555553</v>
      </c>
      <c r="K3407" s="5">
        <v>1455063886</v>
      </c>
      <c r="L3407" s="13">
        <f t="shared" si="213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8">
        <f t="shared" si="214"/>
        <v>137.57142857142856</v>
      </c>
      <c r="R3407" s="9">
        <f t="shared" si="215"/>
        <v>28.323529411764707</v>
      </c>
      <c r="S3407" t="str">
        <f>IF(P3407=Theater, "theater")</f>
        <v>theater</v>
      </c>
    </row>
    <row r="3408" spans="1:19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3">
        <f t="shared" si="212"/>
        <v>41836.492777777778</v>
      </c>
      <c r="K3408" s="5">
        <v>1401623376</v>
      </c>
      <c r="L3408" s="13">
        <f t="shared" si="213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8">
        <f t="shared" si="214"/>
        <v>100.31000000000002</v>
      </c>
      <c r="R3408" s="9">
        <f t="shared" si="215"/>
        <v>110.23076923076923</v>
      </c>
      <c r="S3408" t="str">
        <f>IF(P3408=Theater, "theater")</f>
        <v>theater</v>
      </c>
    </row>
    <row r="3409" spans="1:19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3">
        <f t="shared" si="212"/>
        <v>41826.422326388885</v>
      </c>
      <c r="K3409" s="5">
        <v>1402049289</v>
      </c>
      <c r="L3409" s="13">
        <f t="shared" si="213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8">
        <f t="shared" si="214"/>
        <v>107.1</v>
      </c>
      <c r="R3409" s="9">
        <f t="shared" si="215"/>
        <v>31.970149253731343</v>
      </c>
      <c r="S3409" t="str">
        <f>IF(P3409=Theater, "theater")</f>
        <v>theater</v>
      </c>
    </row>
    <row r="3410" spans="1:19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3">
        <f t="shared" si="212"/>
        <v>41838.991944444446</v>
      </c>
      <c r="K3410" s="5">
        <v>1403135304</v>
      </c>
      <c r="L3410" s="13">
        <f t="shared" si="213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8">
        <f t="shared" si="214"/>
        <v>211</v>
      </c>
      <c r="R3410" s="9">
        <f t="shared" si="215"/>
        <v>58.611111111111114</v>
      </c>
      <c r="S3410" t="str">
        <f>IF(P3410=Theater, "theater")</f>
        <v>theater</v>
      </c>
    </row>
    <row r="3411" spans="1:19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3">
        <f t="shared" si="212"/>
        <v>42582.873611111107</v>
      </c>
      <c r="K3411" s="5">
        <v>1466710358</v>
      </c>
      <c r="L3411" s="13">
        <f t="shared" si="213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8">
        <f t="shared" si="214"/>
        <v>123.6</v>
      </c>
      <c r="R3411" s="9">
        <f t="shared" si="215"/>
        <v>29.428571428571427</v>
      </c>
      <c r="S3411" t="str">
        <f>IF(P3411=Theater, "theater")</f>
        <v>theater</v>
      </c>
    </row>
    <row r="3412" spans="1:19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3">
        <f t="shared" si="212"/>
        <v>42527.291666666672</v>
      </c>
      <c r="K3412" s="5">
        <v>1462841990</v>
      </c>
      <c r="L3412" s="13">
        <f t="shared" si="213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8">
        <f t="shared" si="214"/>
        <v>108.5</v>
      </c>
      <c r="R3412" s="9">
        <f t="shared" si="215"/>
        <v>81.375</v>
      </c>
      <c r="S3412" t="str">
        <f>IF(P3412=Theater, "theater")</f>
        <v>theater</v>
      </c>
    </row>
    <row r="3413" spans="1:19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3">
        <f t="shared" si="212"/>
        <v>42285.022824074069</v>
      </c>
      <c r="K3413" s="5">
        <v>1442536372</v>
      </c>
      <c r="L3413" s="13">
        <f t="shared" si="213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8">
        <f t="shared" si="214"/>
        <v>103.56666666666668</v>
      </c>
      <c r="R3413" s="9">
        <f t="shared" si="215"/>
        <v>199.16666666666666</v>
      </c>
      <c r="S3413" t="str">
        <f>IF(P3413=Theater, "theater")</f>
        <v>theater</v>
      </c>
    </row>
    <row r="3414" spans="1:19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3">
        <f t="shared" si="212"/>
        <v>41909.959050925929</v>
      </c>
      <c r="K3414" s="5">
        <v>1409266862</v>
      </c>
      <c r="L3414" s="13">
        <f t="shared" si="213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8">
        <f t="shared" si="214"/>
        <v>100</v>
      </c>
      <c r="R3414" s="9">
        <f t="shared" si="215"/>
        <v>115.38461538461539</v>
      </c>
      <c r="S3414" t="str">
        <f>IF(P3414=Theater, "theater")</f>
        <v>theater</v>
      </c>
    </row>
    <row r="3415" spans="1:19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3">
        <f t="shared" si="212"/>
        <v>42063.207638888889</v>
      </c>
      <c r="K3415" s="5">
        <v>1424280938</v>
      </c>
      <c r="L3415" s="13">
        <f t="shared" si="213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8">
        <f t="shared" si="214"/>
        <v>130</v>
      </c>
      <c r="R3415" s="9">
        <f t="shared" si="215"/>
        <v>46.428571428571431</v>
      </c>
      <c r="S3415" t="str">
        <f>IF(P3415=Theater, "theater")</f>
        <v>theater</v>
      </c>
    </row>
    <row r="3416" spans="1:19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3">
        <f t="shared" si="212"/>
        <v>42705.332638888889</v>
      </c>
      <c r="K3416" s="5">
        <v>1478030325</v>
      </c>
      <c r="L3416" s="13">
        <f t="shared" si="213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8">
        <f t="shared" si="214"/>
        <v>103.49999999999999</v>
      </c>
      <c r="R3416" s="9">
        <f t="shared" si="215"/>
        <v>70.568181818181813</v>
      </c>
      <c r="S3416" t="str">
        <f>IF(P3416=Theater, "theater")</f>
        <v>theater</v>
      </c>
    </row>
    <row r="3417" spans="1:19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3">
        <f t="shared" si="212"/>
        <v>42477.979166666672</v>
      </c>
      <c r="K3417" s="5">
        <v>1459999656</v>
      </c>
      <c r="L3417" s="13">
        <f t="shared" si="213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8">
        <f t="shared" si="214"/>
        <v>100</v>
      </c>
      <c r="R3417" s="9">
        <f t="shared" si="215"/>
        <v>22.222222222222221</v>
      </c>
      <c r="S3417" t="str">
        <f>IF(P3417=Theater, "theater")</f>
        <v>theater</v>
      </c>
    </row>
    <row r="3418" spans="1:19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3">
        <f t="shared" si="212"/>
        <v>42117.770833333328</v>
      </c>
      <c r="K3418" s="5">
        <v>1427363645</v>
      </c>
      <c r="L3418" s="13">
        <f t="shared" si="213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8">
        <f t="shared" si="214"/>
        <v>119.6</v>
      </c>
      <c r="R3418" s="9">
        <f t="shared" si="215"/>
        <v>159.46666666666667</v>
      </c>
      <c r="S3418" t="str">
        <f>IF(P3418=Theater, "theater")</f>
        <v>theater</v>
      </c>
    </row>
    <row r="3419" spans="1:19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3">
        <f t="shared" si="212"/>
        <v>41938.029861111114</v>
      </c>
      <c r="K3419" s="5">
        <v>1410558948</v>
      </c>
      <c r="L3419" s="13">
        <f t="shared" si="213"/>
        <v>41894.91375</v>
      </c>
      <c r="M3419" t="b">
        <v>0</v>
      </c>
      <c r="N3419">
        <v>45</v>
      </c>
      <c r="O3419" t="b">
        <v>1</v>
      </c>
      <c r="P3419" t="s">
        <v>8271</v>
      </c>
      <c r="Q3419" s="8">
        <f t="shared" si="214"/>
        <v>100.00058823529412</v>
      </c>
      <c r="R3419" s="9">
        <f t="shared" si="215"/>
        <v>37.777999999999999</v>
      </c>
      <c r="S3419" t="str">
        <f>IF(P3419=Theater, "theater")</f>
        <v>theater</v>
      </c>
    </row>
    <row r="3420" spans="1:19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3">
        <f t="shared" si="212"/>
        <v>41782.83457175926</v>
      </c>
      <c r="K3420" s="5">
        <v>1398283307</v>
      </c>
      <c r="L3420" s="13">
        <f t="shared" si="213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8">
        <f t="shared" si="214"/>
        <v>100.875</v>
      </c>
      <c r="R3420" s="9">
        <f t="shared" si="215"/>
        <v>72.053571428571431</v>
      </c>
      <c r="S3420" t="str">
        <f>IF(P3420=Theater, "theater")</f>
        <v>theater</v>
      </c>
    </row>
    <row r="3421" spans="1:19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3">
        <f t="shared" si="212"/>
        <v>42466.895833333328</v>
      </c>
      <c r="K3421" s="5">
        <v>1458416585</v>
      </c>
      <c r="L3421" s="13">
        <f t="shared" si="213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8">
        <f t="shared" si="214"/>
        <v>106.54545454545455</v>
      </c>
      <c r="R3421" s="9">
        <f t="shared" si="215"/>
        <v>63.695652173913047</v>
      </c>
      <c r="S3421" t="str">
        <f>IF(P3421=Theater, "theater")</f>
        <v>theater</v>
      </c>
    </row>
    <row r="3422" spans="1:19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3">
        <f t="shared" si="212"/>
        <v>42414</v>
      </c>
      <c r="K3422" s="5">
        <v>1454638202</v>
      </c>
      <c r="L3422" s="13">
        <f t="shared" si="213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8">
        <f t="shared" si="214"/>
        <v>138</v>
      </c>
      <c r="R3422" s="9">
        <f t="shared" si="215"/>
        <v>28.411764705882351</v>
      </c>
      <c r="S3422" t="str">
        <f>IF(P3422=Theater, "theater")</f>
        <v>theater</v>
      </c>
    </row>
    <row r="3423" spans="1:19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3">
        <f t="shared" si="212"/>
        <v>42067.791238425925</v>
      </c>
      <c r="K3423" s="5">
        <v>1422903563</v>
      </c>
      <c r="L3423" s="13">
        <f t="shared" si="213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8">
        <f t="shared" si="214"/>
        <v>101.15</v>
      </c>
      <c r="R3423" s="9">
        <f t="shared" si="215"/>
        <v>103.21428571428571</v>
      </c>
      <c r="S3423" t="str">
        <f>IF(P3423=Theater, "theater")</f>
        <v>theater</v>
      </c>
    </row>
    <row r="3424" spans="1:19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3">
        <f t="shared" si="212"/>
        <v>42352</v>
      </c>
      <c r="K3424" s="5">
        <v>1447594176</v>
      </c>
      <c r="L3424" s="13">
        <f t="shared" si="213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8">
        <f t="shared" si="214"/>
        <v>109.1</v>
      </c>
      <c r="R3424" s="9">
        <f t="shared" si="215"/>
        <v>71.152173913043484</v>
      </c>
      <c r="S3424" t="str">
        <f>IF(P3424=Theater, "theater")</f>
        <v>theater</v>
      </c>
    </row>
    <row r="3425" spans="1:19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3">
        <f t="shared" si="212"/>
        <v>42118.911354166667</v>
      </c>
      <c r="K3425" s="5">
        <v>1427320341</v>
      </c>
      <c r="L3425" s="13">
        <f t="shared" si="213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8">
        <f t="shared" si="214"/>
        <v>140</v>
      </c>
      <c r="R3425" s="9">
        <f t="shared" si="215"/>
        <v>35</v>
      </c>
      <c r="S3425" t="str">
        <f>IF(P3425=Theater, "theater")</f>
        <v>theater</v>
      </c>
    </row>
    <row r="3426" spans="1:19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3">
        <f t="shared" si="212"/>
        <v>42040.290972222225</v>
      </c>
      <c r="K3426" s="5">
        <v>1421252084</v>
      </c>
      <c r="L3426" s="13">
        <f t="shared" si="213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8">
        <f t="shared" si="214"/>
        <v>103.58333333333334</v>
      </c>
      <c r="R3426" s="9">
        <f t="shared" si="215"/>
        <v>81.776315789473685</v>
      </c>
      <c r="S3426" t="str">
        <f>IF(P3426=Theater, "theater")</f>
        <v>theater</v>
      </c>
    </row>
    <row r="3427" spans="1:19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3">
        <f t="shared" si="212"/>
        <v>41916.617314814815</v>
      </c>
      <c r="K3427" s="5">
        <v>1409669336</v>
      </c>
      <c r="L3427" s="13">
        <f t="shared" si="213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8">
        <f t="shared" si="214"/>
        <v>102.97033333333331</v>
      </c>
      <c r="R3427" s="9">
        <f t="shared" si="215"/>
        <v>297.02980769230766</v>
      </c>
      <c r="S3427" t="str">
        <f>IF(P3427=Theater, "theater")</f>
        <v>theater</v>
      </c>
    </row>
    <row r="3428" spans="1:19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3">
        <f t="shared" si="212"/>
        <v>41903.083333333336</v>
      </c>
      <c r="K3428" s="5">
        <v>1409620903</v>
      </c>
      <c r="L3428" s="13">
        <f t="shared" si="213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8">
        <f t="shared" si="214"/>
        <v>108.13333333333333</v>
      </c>
      <c r="R3428" s="9">
        <f t="shared" si="215"/>
        <v>46.609195402298852</v>
      </c>
      <c r="S3428" t="str">
        <f>IF(P3428=Theater, "theater")</f>
        <v>theater</v>
      </c>
    </row>
    <row r="3429" spans="1:19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3">
        <f t="shared" si="212"/>
        <v>41822.645277777774</v>
      </c>
      <c r="K3429" s="5">
        <v>1401722952</v>
      </c>
      <c r="L3429" s="13">
        <f t="shared" si="213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8">
        <f t="shared" si="214"/>
        <v>100</v>
      </c>
      <c r="R3429" s="9">
        <f t="shared" si="215"/>
        <v>51.724137931034484</v>
      </c>
      <c r="S3429" t="str">
        <f>IF(P3429=Theater, "theater")</f>
        <v>theater</v>
      </c>
    </row>
    <row r="3430" spans="1:19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3">
        <f t="shared" si="212"/>
        <v>42063.708333333328</v>
      </c>
      <c r="K3430" s="5">
        <v>1422983847</v>
      </c>
      <c r="L3430" s="13">
        <f t="shared" si="213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8">
        <f t="shared" si="214"/>
        <v>102.75000000000001</v>
      </c>
      <c r="R3430" s="9">
        <f t="shared" si="215"/>
        <v>40.294117647058826</v>
      </c>
      <c r="S3430" t="str">
        <f>IF(P3430=Theater, "theater")</f>
        <v>theater</v>
      </c>
    </row>
    <row r="3431" spans="1:19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3">
        <f t="shared" si="212"/>
        <v>42676.021539351852</v>
      </c>
      <c r="K3431" s="5">
        <v>1476837061</v>
      </c>
      <c r="L3431" s="13">
        <f t="shared" si="213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8">
        <f t="shared" si="214"/>
        <v>130</v>
      </c>
      <c r="R3431" s="9">
        <f t="shared" si="215"/>
        <v>16.25</v>
      </c>
      <c r="S3431" t="str">
        <f>IF(P3431=Theater, "theater")</f>
        <v>theater</v>
      </c>
    </row>
    <row r="3432" spans="1:19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3">
        <f t="shared" si="212"/>
        <v>41850.945613425924</v>
      </c>
      <c r="K3432" s="5">
        <v>1404168101</v>
      </c>
      <c r="L3432" s="13">
        <f t="shared" si="213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8">
        <f t="shared" si="214"/>
        <v>108.54949999999999</v>
      </c>
      <c r="R3432" s="9">
        <f t="shared" si="215"/>
        <v>30.152638888888887</v>
      </c>
      <c r="S3432" t="str">
        <f>IF(P3432=Theater, "theater")</f>
        <v>theater</v>
      </c>
    </row>
    <row r="3433" spans="1:19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3">
        <f t="shared" si="212"/>
        <v>41869.730937500004</v>
      </c>
      <c r="K3433" s="5">
        <v>1405791153</v>
      </c>
      <c r="L3433" s="13">
        <f t="shared" si="213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8">
        <f t="shared" si="214"/>
        <v>100</v>
      </c>
      <c r="R3433" s="9">
        <f t="shared" si="215"/>
        <v>95.238095238095241</v>
      </c>
      <c r="S3433" t="str">
        <f>IF(P3433=Theater, "theater")</f>
        <v>theater</v>
      </c>
    </row>
    <row r="3434" spans="1:19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3">
        <f t="shared" si="212"/>
        <v>42405.916666666672</v>
      </c>
      <c r="K3434" s="5">
        <v>1452520614</v>
      </c>
      <c r="L3434" s="13">
        <f t="shared" si="213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8">
        <f t="shared" si="214"/>
        <v>109.65</v>
      </c>
      <c r="R3434" s="9">
        <f t="shared" si="215"/>
        <v>52.214285714285715</v>
      </c>
      <c r="S3434" t="str">
        <f>IF(P3434=Theater, "theater")</f>
        <v>theater</v>
      </c>
    </row>
    <row r="3435" spans="1:19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3">
        <f t="shared" si="212"/>
        <v>41807.125</v>
      </c>
      <c r="K3435" s="5">
        <v>1400290255</v>
      </c>
      <c r="L3435" s="13">
        <f t="shared" si="213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8">
        <f t="shared" si="214"/>
        <v>100.26315789473684</v>
      </c>
      <c r="R3435" s="9">
        <f t="shared" si="215"/>
        <v>134.1549295774648</v>
      </c>
      <c r="S3435" t="str">
        <f>IF(P3435=Theater, "theater")</f>
        <v>theater</v>
      </c>
    </row>
    <row r="3436" spans="1:19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3">
        <f t="shared" si="212"/>
        <v>41830.380428240744</v>
      </c>
      <c r="K3436" s="5">
        <v>1402391269</v>
      </c>
      <c r="L3436" s="13">
        <f t="shared" si="213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8">
        <f t="shared" si="214"/>
        <v>105.55000000000001</v>
      </c>
      <c r="R3436" s="9">
        <f t="shared" si="215"/>
        <v>62.827380952380949</v>
      </c>
      <c r="S3436" t="str">
        <f>IF(P3436=Theater, "theater")</f>
        <v>theater</v>
      </c>
    </row>
    <row r="3437" spans="1:19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3">
        <f t="shared" si="212"/>
        <v>42589.125</v>
      </c>
      <c r="K3437" s="5">
        <v>1469112493</v>
      </c>
      <c r="L3437" s="13">
        <f t="shared" si="213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8">
        <f t="shared" si="214"/>
        <v>112.00000000000001</v>
      </c>
      <c r="R3437" s="9">
        <f t="shared" si="215"/>
        <v>58.94736842105263</v>
      </c>
      <c r="S3437" t="str">
        <f>IF(P3437=Theater, "theater")</f>
        <v>theater</v>
      </c>
    </row>
    <row r="3438" spans="1:19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3">
        <f t="shared" si="212"/>
        <v>41872.686111111114</v>
      </c>
      <c r="K3438" s="5">
        <v>1406811593</v>
      </c>
      <c r="L3438" s="13">
        <f t="shared" si="213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8">
        <f t="shared" si="214"/>
        <v>105.89999999999999</v>
      </c>
      <c r="R3438" s="9">
        <f t="shared" si="215"/>
        <v>143.1081081081081</v>
      </c>
      <c r="S3438" t="str">
        <f>IF(P3438=Theater, "theater")</f>
        <v>theater</v>
      </c>
    </row>
    <row r="3439" spans="1:19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3">
        <f t="shared" si="212"/>
        <v>42235.710879629631</v>
      </c>
      <c r="K3439" s="5">
        <v>1437411820</v>
      </c>
      <c r="L3439" s="13">
        <f t="shared" si="213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8">
        <f t="shared" si="214"/>
        <v>101</v>
      </c>
      <c r="R3439" s="9">
        <f t="shared" si="215"/>
        <v>84.166666666666671</v>
      </c>
      <c r="S3439" t="str">
        <f>IF(P3439=Theater, "theater")</f>
        <v>theater</v>
      </c>
    </row>
    <row r="3440" spans="1:19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3">
        <f t="shared" si="212"/>
        <v>42126.875</v>
      </c>
      <c r="K3440" s="5">
        <v>1428358567</v>
      </c>
      <c r="L3440" s="13">
        <f t="shared" si="213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8">
        <f t="shared" si="214"/>
        <v>104.2</v>
      </c>
      <c r="R3440" s="9">
        <f t="shared" si="215"/>
        <v>186.07142857142858</v>
      </c>
      <c r="S3440" t="str">
        <f>IF(P3440=Theater, "theater")</f>
        <v>theater</v>
      </c>
    </row>
    <row r="3441" spans="1:19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3">
        <f t="shared" si="212"/>
        <v>42388.207638888889</v>
      </c>
      <c r="K3441" s="5">
        <v>1452030730</v>
      </c>
      <c r="L3441" s="13">
        <f t="shared" si="213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8">
        <f t="shared" si="214"/>
        <v>134.67833333333334</v>
      </c>
      <c r="R3441" s="9">
        <f t="shared" si="215"/>
        <v>89.785555555555561</v>
      </c>
      <c r="S3441" t="str">
        <f>IF(P3441=Theater, "theater")</f>
        <v>theater</v>
      </c>
    </row>
    <row r="3442" spans="1:19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3">
        <f t="shared" si="212"/>
        <v>41831.677083333336</v>
      </c>
      <c r="K3442" s="5">
        <v>1403146628</v>
      </c>
      <c r="L3442" s="13">
        <f t="shared" si="213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8">
        <f t="shared" si="214"/>
        <v>105.2184</v>
      </c>
      <c r="R3442" s="9">
        <f t="shared" si="215"/>
        <v>64.157560975609755</v>
      </c>
      <c r="S3442" t="str">
        <f>IF(P3442=Theater, "theater")</f>
        <v>theater</v>
      </c>
    </row>
    <row r="3443" spans="1:19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3">
        <f t="shared" si="212"/>
        <v>42321.845138888893</v>
      </c>
      <c r="K3443" s="5">
        <v>1445077121</v>
      </c>
      <c r="L3443" s="13">
        <f t="shared" si="213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8">
        <f t="shared" si="214"/>
        <v>102.60000000000001</v>
      </c>
      <c r="R3443" s="9">
        <f t="shared" si="215"/>
        <v>59.651162790697676</v>
      </c>
      <c r="S3443" t="str">
        <f>IF(P3443=Theater, "theater")</f>
        <v>theater</v>
      </c>
    </row>
    <row r="3444" spans="1:19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3">
        <f t="shared" si="212"/>
        <v>42154.841111111105</v>
      </c>
      <c r="K3444" s="5">
        <v>1430424672</v>
      </c>
      <c r="L3444" s="13">
        <f t="shared" si="213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8">
        <f t="shared" si="214"/>
        <v>100</v>
      </c>
      <c r="R3444" s="9">
        <f t="shared" si="215"/>
        <v>31.25</v>
      </c>
      <c r="S3444" t="str">
        <f>IF(P3444=Theater, "theater")</f>
        <v>theater</v>
      </c>
    </row>
    <row r="3445" spans="1:19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3">
        <f t="shared" si="212"/>
        <v>41891.524837962963</v>
      </c>
      <c r="K3445" s="5">
        <v>1407674146</v>
      </c>
      <c r="L3445" s="13">
        <f t="shared" si="213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8">
        <f t="shared" si="214"/>
        <v>185.5</v>
      </c>
      <c r="R3445" s="9">
        <f t="shared" si="215"/>
        <v>41.222222222222221</v>
      </c>
      <c r="S3445" t="str">
        <f>IF(P3445=Theater, "theater")</f>
        <v>theater</v>
      </c>
    </row>
    <row r="3446" spans="1:19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3">
        <f t="shared" si="212"/>
        <v>42529.582638888889</v>
      </c>
      <c r="K3446" s="5">
        <v>1464677986</v>
      </c>
      <c r="L3446" s="13">
        <f t="shared" si="213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8">
        <f t="shared" si="214"/>
        <v>289</v>
      </c>
      <c r="R3446" s="9">
        <f t="shared" si="215"/>
        <v>43.35</v>
      </c>
      <c r="S3446" t="str">
        <f>IF(P3446=Theater, "theater")</f>
        <v>theater</v>
      </c>
    </row>
    <row r="3447" spans="1:19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3">
        <f t="shared" si="212"/>
        <v>42300.530509259261</v>
      </c>
      <c r="K3447" s="5">
        <v>1443185036</v>
      </c>
      <c r="L3447" s="13">
        <f t="shared" si="213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8">
        <f t="shared" si="214"/>
        <v>100</v>
      </c>
      <c r="R3447" s="9">
        <f t="shared" si="215"/>
        <v>64.516129032258064</v>
      </c>
      <c r="S3447" t="str">
        <f>IF(P3447=Theater, "theater")</f>
        <v>theater</v>
      </c>
    </row>
    <row r="3448" spans="1:19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3">
        <f t="shared" si="212"/>
        <v>42040.513888888891</v>
      </c>
      <c r="K3448" s="5">
        <v>1421092725</v>
      </c>
      <c r="L3448" s="13">
        <f t="shared" si="213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8">
        <f t="shared" si="214"/>
        <v>108.2</v>
      </c>
      <c r="R3448" s="9">
        <f t="shared" si="215"/>
        <v>43.28</v>
      </c>
      <c r="S3448" t="str">
        <f>IF(P3448=Theater, "theater")</f>
        <v>theater</v>
      </c>
    </row>
    <row r="3449" spans="1:19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3">
        <f t="shared" si="212"/>
        <v>42447.847361111111</v>
      </c>
      <c r="K3449" s="5">
        <v>1454448012</v>
      </c>
      <c r="L3449" s="13">
        <f t="shared" si="213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8">
        <f t="shared" si="214"/>
        <v>107.80000000000001</v>
      </c>
      <c r="R3449" s="9">
        <f t="shared" si="215"/>
        <v>77</v>
      </c>
      <c r="S3449" t="str">
        <f>IF(P3449=Theater, "theater")</f>
        <v>theater</v>
      </c>
    </row>
    <row r="3450" spans="1:19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3">
        <f t="shared" si="212"/>
        <v>41990.119085648148</v>
      </c>
      <c r="K3450" s="5">
        <v>1416192689</v>
      </c>
      <c r="L3450" s="13">
        <f t="shared" si="213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8">
        <f t="shared" si="214"/>
        <v>109.76190476190477</v>
      </c>
      <c r="R3450" s="9">
        <f t="shared" si="215"/>
        <v>51.222222222222221</v>
      </c>
      <c r="S3450" t="str">
        <f>IF(P3450=Theater, "theater")</f>
        <v>theater</v>
      </c>
    </row>
    <row r="3451" spans="1:19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3">
        <f t="shared" si="212"/>
        <v>42560.166666666672</v>
      </c>
      <c r="K3451" s="5">
        <v>1465607738</v>
      </c>
      <c r="L3451" s="13">
        <f t="shared" si="213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8">
        <f t="shared" si="214"/>
        <v>170.625</v>
      </c>
      <c r="R3451" s="9">
        <f t="shared" si="215"/>
        <v>68.25</v>
      </c>
      <c r="S3451" t="str">
        <f>IF(P3451=Theater, "theater")</f>
        <v>theater</v>
      </c>
    </row>
    <row r="3452" spans="1:19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3">
        <f t="shared" si="212"/>
        <v>42096.662858796291</v>
      </c>
      <c r="K3452" s="5">
        <v>1422809671</v>
      </c>
      <c r="L3452" s="13">
        <f t="shared" si="213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8">
        <f t="shared" si="214"/>
        <v>152</v>
      </c>
      <c r="R3452" s="9">
        <f t="shared" si="215"/>
        <v>19.487179487179485</v>
      </c>
      <c r="S3452" t="str">
        <f>IF(P3452=Theater, "theater")</f>
        <v>theater</v>
      </c>
    </row>
    <row r="3453" spans="1:19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3">
        <f t="shared" si="212"/>
        <v>42115.723692129628</v>
      </c>
      <c r="K3453" s="5">
        <v>1427304127</v>
      </c>
      <c r="L3453" s="13">
        <f t="shared" si="213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8">
        <f t="shared" si="214"/>
        <v>101.23076923076924</v>
      </c>
      <c r="R3453" s="9">
        <f t="shared" si="215"/>
        <v>41.125</v>
      </c>
      <c r="S3453" t="str">
        <f>IF(P3453=Theater, "theater")</f>
        <v>theater</v>
      </c>
    </row>
    <row r="3454" spans="1:19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3">
        <f t="shared" si="212"/>
        <v>41843.165972222225</v>
      </c>
      <c r="K3454" s="5">
        <v>1404141626</v>
      </c>
      <c r="L3454" s="13">
        <f t="shared" si="213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8">
        <f t="shared" si="214"/>
        <v>153.19999999999999</v>
      </c>
      <c r="R3454" s="9">
        <f t="shared" si="215"/>
        <v>41.405405405405403</v>
      </c>
      <c r="S3454" t="str">
        <f>IF(P3454=Theater, "theater")</f>
        <v>theater</v>
      </c>
    </row>
    <row r="3455" spans="1:19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3">
        <f t="shared" si="212"/>
        <v>42595.97865740741</v>
      </c>
      <c r="K3455" s="5">
        <v>1465946956</v>
      </c>
      <c r="L3455" s="13">
        <f t="shared" si="213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8">
        <f t="shared" si="214"/>
        <v>128.33333333333334</v>
      </c>
      <c r="R3455" s="9">
        <f t="shared" si="215"/>
        <v>27.5</v>
      </c>
      <c r="S3455" t="str">
        <f>IF(P3455=Theater, "theater")</f>
        <v>theater</v>
      </c>
    </row>
    <row r="3456" spans="1:19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3">
        <f t="shared" si="212"/>
        <v>41851.698599537034</v>
      </c>
      <c r="K3456" s="5">
        <v>1404233159</v>
      </c>
      <c r="L3456" s="13">
        <f t="shared" si="213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8">
        <f t="shared" si="214"/>
        <v>100.71428571428571</v>
      </c>
      <c r="R3456" s="9">
        <f t="shared" si="215"/>
        <v>33.571428571428569</v>
      </c>
      <c r="S3456" t="str">
        <f>IF(P3456=Theater, "theater")</f>
        <v>theater</v>
      </c>
    </row>
    <row r="3457" spans="1:19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3">
        <f t="shared" si="212"/>
        <v>42656.7503125</v>
      </c>
      <c r="K3457" s="5">
        <v>1473789627</v>
      </c>
      <c r="L3457" s="13">
        <f t="shared" si="213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8">
        <f t="shared" si="214"/>
        <v>100.64999999999999</v>
      </c>
      <c r="R3457" s="9">
        <f t="shared" si="215"/>
        <v>145.86956521739131</v>
      </c>
      <c r="S3457" t="str">
        <f>IF(P3457=Theater, "theater")</f>
        <v>theater</v>
      </c>
    </row>
    <row r="3458" spans="1:19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3">
        <f t="shared" si="212"/>
        <v>41852.290972222225</v>
      </c>
      <c r="K3458" s="5">
        <v>1404190567</v>
      </c>
      <c r="L3458" s="13">
        <f t="shared" si="213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8">
        <f t="shared" si="214"/>
        <v>191.3</v>
      </c>
      <c r="R3458" s="9">
        <f t="shared" si="215"/>
        <v>358.6875</v>
      </c>
      <c r="S3458" t="str">
        <f>IF(P3458=Theater, "theater")</f>
        <v>theater</v>
      </c>
    </row>
    <row r="3459" spans="1:19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3">
        <f t="shared" ref="J3459:J3522" si="216">(((I3459/60)/60)/24)+DATE(1970,1,1)</f>
        <v>42047.249305555553</v>
      </c>
      <c r="K3459" s="5">
        <v>1421081857</v>
      </c>
      <c r="L3459" s="13">
        <f t="shared" ref="L3459:L3522" si="217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8">
        <f t="shared" ref="Q3459:Q3522" si="218">E3459/D3459*100</f>
        <v>140.19999999999999</v>
      </c>
      <c r="R3459" s="9">
        <f t="shared" ref="R3459:R3522" si="219">E3459/N3459</f>
        <v>50.981818181818184</v>
      </c>
      <c r="S3459" t="str">
        <f>IF(P3459=Theater, "theater")</f>
        <v>theater</v>
      </c>
    </row>
    <row r="3460" spans="1:19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3">
        <f t="shared" si="216"/>
        <v>42038.185416666667</v>
      </c>
      <c r="K3460" s="5">
        <v>1420606303</v>
      </c>
      <c r="L3460" s="13">
        <f t="shared" si="217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8">
        <f t="shared" si="218"/>
        <v>124.33537832310839</v>
      </c>
      <c r="R3460" s="9">
        <f t="shared" si="219"/>
        <v>45.037037037037038</v>
      </c>
      <c r="S3460" t="str">
        <f>IF(P3460=Theater, "theater")</f>
        <v>theater</v>
      </c>
    </row>
    <row r="3461" spans="1:19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3">
        <f t="shared" si="216"/>
        <v>42510.479861111111</v>
      </c>
      <c r="K3461" s="5">
        <v>1461151860</v>
      </c>
      <c r="L3461" s="13">
        <f t="shared" si="217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8">
        <f t="shared" si="218"/>
        <v>126.2</v>
      </c>
      <c r="R3461" s="9">
        <f t="shared" si="219"/>
        <v>17.527777777777779</v>
      </c>
      <c r="S3461" t="str">
        <f>IF(P3461=Theater, "theater")</f>
        <v>theater</v>
      </c>
    </row>
    <row r="3462" spans="1:19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3">
        <f t="shared" si="216"/>
        <v>41866.527222222219</v>
      </c>
      <c r="K3462" s="5">
        <v>1406896752</v>
      </c>
      <c r="L3462" s="13">
        <f t="shared" si="217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8">
        <f t="shared" si="218"/>
        <v>190</v>
      </c>
      <c r="R3462" s="9">
        <f t="shared" si="219"/>
        <v>50</v>
      </c>
      <c r="S3462" t="str">
        <f>IF(P3462=Theater, "theater")</f>
        <v>theater</v>
      </c>
    </row>
    <row r="3463" spans="1:19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3">
        <f t="shared" si="216"/>
        <v>42672.125</v>
      </c>
      <c r="K3463" s="5">
        <v>1475248279</v>
      </c>
      <c r="L3463" s="13">
        <f t="shared" si="217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8">
        <f t="shared" si="218"/>
        <v>139</v>
      </c>
      <c r="R3463" s="9">
        <f t="shared" si="219"/>
        <v>57.916666666666664</v>
      </c>
      <c r="S3463" t="str">
        <f>IF(P3463=Theater, "theater")</f>
        <v>theater</v>
      </c>
    </row>
    <row r="3464" spans="1:19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3">
        <f t="shared" si="216"/>
        <v>42195.75</v>
      </c>
      <c r="K3464" s="5">
        <v>1435181628</v>
      </c>
      <c r="L3464" s="13">
        <f t="shared" si="217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8">
        <f t="shared" si="218"/>
        <v>202</v>
      </c>
      <c r="R3464" s="9">
        <f t="shared" si="219"/>
        <v>29.705882352941178</v>
      </c>
      <c r="S3464" t="str">
        <f>IF(P3464=Theater, "theater")</f>
        <v>theater</v>
      </c>
    </row>
    <row r="3465" spans="1:19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3">
        <f t="shared" si="216"/>
        <v>42654.165972222225</v>
      </c>
      <c r="K3465" s="5">
        <v>1472594585</v>
      </c>
      <c r="L3465" s="13">
        <f t="shared" si="217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8">
        <f t="shared" si="218"/>
        <v>103.38000000000001</v>
      </c>
      <c r="R3465" s="9">
        <f t="shared" si="219"/>
        <v>90.684210526315795</v>
      </c>
      <c r="S3465" t="str">
        <f>IF(P3465=Theater, "theater")</f>
        <v>theater</v>
      </c>
    </row>
    <row r="3466" spans="1:19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3">
        <f t="shared" si="216"/>
        <v>42605.130057870367</v>
      </c>
      <c r="K3466" s="5">
        <v>1469329637</v>
      </c>
      <c r="L3466" s="13">
        <f t="shared" si="217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8">
        <f t="shared" si="218"/>
        <v>102.3236</v>
      </c>
      <c r="R3466" s="9">
        <f t="shared" si="219"/>
        <v>55.012688172043013</v>
      </c>
      <c r="S3466" t="str">
        <f>IF(P3466=Theater, "theater")</f>
        <v>theater</v>
      </c>
    </row>
    <row r="3467" spans="1:19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3">
        <f t="shared" si="216"/>
        <v>42225.666666666672</v>
      </c>
      <c r="K3467" s="5">
        <v>1436972472</v>
      </c>
      <c r="L3467" s="13">
        <f t="shared" si="217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8">
        <f t="shared" si="218"/>
        <v>103</v>
      </c>
      <c r="R3467" s="9">
        <f t="shared" si="219"/>
        <v>57.222222222222221</v>
      </c>
      <c r="S3467" t="str">
        <f>IF(P3467=Theater, "theater")</f>
        <v>theater</v>
      </c>
    </row>
    <row r="3468" spans="1:19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3">
        <f t="shared" si="216"/>
        <v>42479.977430555555</v>
      </c>
      <c r="K3468" s="5">
        <v>1455928050</v>
      </c>
      <c r="L3468" s="13">
        <f t="shared" si="217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8">
        <f t="shared" si="218"/>
        <v>127.14285714285714</v>
      </c>
      <c r="R3468" s="9">
        <f t="shared" si="219"/>
        <v>72.950819672131146</v>
      </c>
      <c r="S3468" t="str">
        <f>IF(P3468=Theater, "theater")</f>
        <v>theater</v>
      </c>
    </row>
    <row r="3469" spans="1:19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3">
        <f t="shared" si="216"/>
        <v>42083.630000000005</v>
      </c>
      <c r="K3469" s="5">
        <v>1424275632</v>
      </c>
      <c r="L3469" s="13">
        <f t="shared" si="217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8">
        <f t="shared" si="218"/>
        <v>101</v>
      </c>
      <c r="R3469" s="9">
        <f t="shared" si="219"/>
        <v>64.468085106382972</v>
      </c>
      <c r="S3469" t="str">
        <f>IF(P3469=Theater, "theater")</f>
        <v>theater</v>
      </c>
    </row>
    <row r="3470" spans="1:19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3">
        <f t="shared" si="216"/>
        <v>42634.125</v>
      </c>
      <c r="K3470" s="5">
        <v>1471976529</v>
      </c>
      <c r="L3470" s="13">
        <f t="shared" si="217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8">
        <f t="shared" si="218"/>
        <v>121.78</v>
      </c>
      <c r="R3470" s="9">
        <f t="shared" si="219"/>
        <v>716.35294117647061</v>
      </c>
      <c r="S3470" t="str">
        <f>IF(P3470=Theater, "theater")</f>
        <v>theater</v>
      </c>
    </row>
    <row r="3471" spans="1:19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3">
        <f t="shared" si="216"/>
        <v>42488.641724537039</v>
      </c>
      <c r="K3471" s="5">
        <v>1459265045</v>
      </c>
      <c r="L3471" s="13">
        <f t="shared" si="217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8">
        <f t="shared" si="218"/>
        <v>113.39285714285714</v>
      </c>
      <c r="R3471" s="9">
        <f t="shared" si="219"/>
        <v>50.396825396825399</v>
      </c>
      <c r="S3471" t="str">
        <f>IF(P3471=Theater, "theater")</f>
        <v>theater</v>
      </c>
    </row>
    <row r="3472" spans="1:19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3">
        <f t="shared" si="216"/>
        <v>42566.901388888888</v>
      </c>
      <c r="K3472" s="5">
        <v>1465345902</v>
      </c>
      <c r="L3472" s="13">
        <f t="shared" si="217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8">
        <f t="shared" si="218"/>
        <v>150</v>
      </c>
      <c r="R3472" s="9">
        <f t="shared" si="219"/>
        <v>41.666666666666664</v>
      </c>
      <c r="S3472" t="str">
        <f>IF(P3472=Theater, "theater")</f>
        <v>theater</v>
      </c>
    </row>
    <row r="3473" spans="1:19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3">
        <f t="shared" si="216"/>
        <v>41882.833333333336</v>
      </c>
      <c r="K3473" s="5">
        <v>1405971690</v>
      </c>
      <c r="L3473" s="13">
        <f t="shared" si="217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8">
        <f t="shared" si="218"/>
        <v>214.6</v>
      </c>
      <c r="R3473" s="9">
        <f t="shared" si="219"/>
        <v>35.766666666666666</v>
      </c>
      <c r="S3473" t="str">
        <f>IF(P3473=Theater, "theater")</f>
        <v>theater</v>
      </c>
    </row>
    <row r="3474" spans="1:19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3">
        <f t="shared" si="216"/>
        <v>41949.249305555553</v>
      </c>
      <c r="K3474" s="5">
        <v>1413432331</v>
      </c>
      <c r="L3474" s="13">
        <f t="shared" si="217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8">
        <f t="shared" si="218"/>
        <v>102.05</v>
      </c>
      <c r="R3474" s="9">
        <f t="shared" si="219"/>
        <v>88.739130434782609</v>
      </c>
      <c r="S3474" t="str">
        <f>IF(P3474=Theater, "theater")</f>
        <v>theater</v>
      </c>
    </row>
    <row r="3475" spans="1:19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3">
        <f t="shared" si="216"/>
        <v>42083.852083333331</v>
      </c>
      <c r="K3475" s="5">
        <v>1425067296</v>
      </c>
      <c r="L3475" s="13">
        <f t="shared" si="217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8">
        <f t="shared" si="218"/>
        <v>100</v>
      </c>
      <c r="R3475" s="9">
        <f t="shared" si="219"/>
        <v>148.4848484848485</v>
      </c>
      <c r="S3475" t="str">
        <f>IF(P3475=Theater, "theater")</f>
        <v>theater</v>
      </c>
    </row>
    <row r="3476" spans="1:19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3">
        <f t="shared" si="216"/>
        <v>42571.501516203702</v>
      </c>
      <c r="K3476" s="5">
        <v>1466424131</v>
      </c>
      <c r="L3476" s="13">
        <f t="shared" si="217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8">
        <f t="shared" si="218"/>
        <v>101</v>
      </c>
      <c r="R3476" s="9">
        <f t="shared" si="219"/>
        <v>51.794871794871796</v>
      </c>
      <c r="S3476" t="str">
        <f>IF(P3476=Theater, "theater")</f>
        <v>theater</v>
      </c>
    </row>
    <row r="3477" spans="1:19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3">
        <f t="shared" si="216"/>
        <v>41946</v>
      </c>
      <c r="K3477" s="5">
        <v>1412629704</v>
      </c>
      <c r="L3477" s="13">
        <f t="shared" si="217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8">
        <f t="shared" si="218"/>
        <v>113.33333333333333</v>
      </c>
      <c r="R3477" s="9">
        <f t="shared" si="219"/>
        <v>20</v>
      </c>
      <c r="S3477" t="str">
        <f>IF(P3477=Theater, "theater")</f>
        <v>theater</v>
      </c>
    </row>
    <row r="3478" spans="1:19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3">
        <f t="shared" si="216"/>
        <v>41939.125</v>
      </c>
      <c r="K3478" s="5">
        <v>1412836990</v>
      </c>
      <c r="L3478" s="13">
        <f t="shared" si="217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8">
        <f t="shared" si="218"/>
        <v>104</v>
      </c>
      <c r="R3478" s="9">
        <f t="shared" si="219"/>
        <v>52</v>
      </c>
      <c r="S3478" t="str">
        <f>IF(P3478=Theater, "theater")</f>
        <v>theater</v>
      </c>
    </row>
    <row r="3479" spans="1:19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3">
        <f t="shared" si="216"/>
        <v>42141.125</v>
      </c>
      <c r="K3479" s="5">
        <v>1430761243</v>
      </c>
      <c r="L3479" s="13">
        <f t="shared" si="217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8">
        <f t="shared" si="218"/>
        <v>115.33333333333333</v>
      </c>
      <c r="R3479" s="9">
        <f t="shared" si="219"/>
        <v>53.230769230769234</v>
      </c>
      <c r="S3479" t="str">
        <f>IF(P3479=Theater, "theater")</f>
        <v>theater</v>
      </c>
    </row>
    <row r="3480" spans="1:19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3">
        <f t="shared" si="216"/>
        <v>42079.875</v>
      </c>
      <c r="K3480" s="5">
        <v>1424296822</v>
      </c>
      <c r="L3480" s="13">
        <f t="shared" si="217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8">
        <f t="shared" si="218"/>
        <v>112.85000000000001</v>
      </c>
      <c r="R3480" s="9">
        <f t="shared" si="219"/>
        <v>39.596491228070178</v>
      </c>
      <c r="S3480" t="str">
        <f>IF(P3480=Theater, "theater")</f>
        <v>theater</v>
      </c>
    </row>
    <row r="3481" spans="1:19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3">
        <f t="shared" si="216"/>
        <v>41811.855092592588</v>
      </c>
      <c r="K3481" s="5">
        <v>1400790680</v>
      </c>
      <c r="L3481" s="13">
        <f t="shared" si="217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8">
        <f t="shared" si="218"/>
        <v>127.86666666666666</v>
      </c>
      <c r="R3481" s="9">
        <f t="shared" si="219"/>
        <v>34.25</v>
      </c>
      <c r="S3481" t="str">
        <f>IF(P3481=Theater, "theater")</f>
        <v>theater</v>
      </c>
    </row>
    <row r="3482" spans="1:19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3">
        <f t="shared" si="216"/>
        <v>42195.875</v>
      </c>
      <c r="K3482" s="5">
        <v>1434440227</v>
      </c>
      <c r="L3482" s="13">
        <f t="shared" si="217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8">
        <f t="shared" si="218"/>
        <v>142.66666666666669</v>
      </c>
      <c r="R3482" s="9">
        <f t="shared" si="219"/>
        <v>164.61538461538461</v>
      </c>
      <c r="S3482" t="str">
        <f>IF(P3482=Theater, "theater")</f>
        <v>theater</v>
      </c>
    </row>
    <row r="3483" spans="1:19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3">
        <f t="shared" si="216"/>
        <v>42006.24754629629</v>
      </c>
      <c r="K3483" s="5">
        <v>1418709388</v>
      </c>
      <c r="L3483" s="13">
        <f t="shared" si="217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8">
        <f t="shared" si="218"/>
        <v>118.8</v>
      </c>
      <c r="R3483" s="9">
        <f t="shared" si="219"/>
        <v>125.05263157894737</v>
      </c>
      <c r="S3483" t="str">
        <f>IF(P3483=Theater, "theater")</f>
        <v>theater</v>
      </c>
    </row>
    <row r="3484" spans="1:19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3">
        <f t="shared" si="216"/>
        <v>41826.771597222221</v>
      </c>
      <c r="K3484" s="5">
        <v>1402079466</v>
      </c>
      <c r="L3484" s="13">
        <f t="shared" si="217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8">
        <f t="shared" si="218"/>
        <v>138.33333333333334</v>
      </c>
      <c r="R3484" s="9">
        <f t="shared" si="219"/>
        <v>51.875</v>
      </c>
      <c r="S3484" t="str">
        <f>IF(P3484=Theater, "theater")</f>
        <v>theater</v>
      </c>
    </row>
    <row r="3485" spans="1:19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3">
        <f t="shared" si="216"/>
        <v>41823.668761574074</v>
      </c>
      <c r="K3485" s="5">
        <v>1401811381</v>
      </c>
      <c r="L3485" s="13">
        <f t="shared" si="217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8">
        <f t="shared" si="218"/>
        <v>159.9402985074627</v>
      </c>
      <c r="R3485" s="9">
        <f t="shared" si="219"/>
        <v>40.285714285714285</v>
      </c>
      <c r="S3485" t="str">
        <f>IF(P3485=Theater, "theater")</f>
        <v>theater</v>
      </c>
    </row>
    <row r="3486" spans="1:19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3">
        <f t="shared" si="216"/>
        <v>42536.760405092587</v>
      </c>
      <c r="K3486" s="5">
        <v>1463422499</v>
      </c>
      <c r="L3486" s="13">
        <f t="shared" si="217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8">
        <f t="shared" si="218"/>
        <v>114.24000000000001</v>
      </c>
      <c r="R3486" s="9">
        <f t="shared" si="219"/>
        <v>64.909090909090907</v>
      </c>
      <c r="S3486" t="str">
        <f>IF(P3486=Theater, "theater")</f>
        <v>theater</v>
      </c>
    </row>
    <row r="3487" spans="1:19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3">
        <f t="shared" si="216"/>
        <v>42402.693055555559</v>
      </c>
      <c r="K3487" s="5">
        <v>1451839080</v>
      </c>
      <c r="L3487" s="13">
        <f t="shared" si="217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8">
        <f t="shared" si="218"/>
        <v>100.60606060606061</v>
      </c>
      <c r="R3487" s="9">
        <f t="shared" si="219"/>
        <v>55.333333333333336</v>
      </c>
      <c r="S3487" t="str">
        <f>IF(P3487=Theater, "theater")</f>
        <v>theater</v>
      </c>
    </row>
    <row r="3488" spans="1:19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3">
        <f t="shared" si="216"/>
        <v>42158.290972222225</v>
      </c>
      <c r="K3488" s="5">
        <v>1430600401</v>
      </c>
      <c r="L3488" s="13">
        <f t="shared" si="217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8">
        <f t="shared" si="218"/>
        <v>155.20000000000002</v>
      </c>
      <c r="R3488" s="9">
        <f t="shared" si="219"/>
        <v>83.142857142857139</v>
      </c>
      <c r="S3488" t="str">
        <f>IF(P3488=Theater, "theater")</f>
        <v>theater</v>
      </c>
    </row>
    <row r="3489" spans="1:19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3">
        <f t="shared" si="216"/>
        <v>42179.940416666665</v>
      </c>
      <c r="K3489" s="5">
        <v>1432593252</v>
      </c>
      <c r="L3489" s="13">
        <f t="shared" si="217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8">
        <f t="shared" si="218"/>
        <v>127.75000000000001</v>
      </c>
      <c r="R3489" s="9">
        <f t="shared" si="219"/>
        <v>38.712121212121211</v>
      </c>
      <c r="S3489" t="str">
        <f>IF(P3489=Theater, "theater")</f>
        <v>theater</v>
      </c>
    </row>
    <row r="3490" spans="1:19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3">
        <f t="shared" si="216"/>
        <v>42111.666666666672</v>
      </c>
      <c r="K3490" s="5">
        <v>1427221560</v>
      </c>
      <c r="L3490" s="13">
        <f t="shared" si="217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8">
        <f t="shared" si="218"/>
        <v>121.2</v>
      </c>
      <c r="R3490" s="9">
        <f t="shared" si="219"/>
        <v>125.37931034482759</v>
      </c>
      <c r="S3490" t="str">
        <f>IF(P3490=Theater, "theater")</f>
        <v>theater</v>
      </c>
    </row>
    <row r="3491" spans="1:19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3">
        <f t="shared" si="216"/>
        <v>41783.875</v>
      </c>
      <c r="K3491" s="5">
        <v>1398352531</v>
      </c>
      <c r="L3491" s="13">
        <f t="shared" si="217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8">
        <f t="shared" si="218"/>
        <v>112.7</v>
      </c>
      <c r="R3491" s="9">
        <f t="shared" si="219"/>
        <v>78.263888888888886</v>
      </c>
      <c r="S3491" t="str">
        <f>IF(P3491=Theater, "theater")</f>
        <v>theater</v>
      </c>
    </row>
    <row r="3492" spans="1:19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3">
        <f t="shared" si="216"/>
        <v>42473.802361111113</v>
      </c>
      <c r="K3492" s="5">
        <v>1457982924</v>
      </c>
      <c r="L3492" s="13">
        <f t="shared" si="217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8">
        <f t="shared" si="218"/>
        <v>127.49999999999999</v>
      </c>
      <c r="R3492" s="9">
        <f t="shared" si="219"/>
        <v>47.222222222222221</v>
      </c>
      <c r="S3492" t="str">
        <f>IF(P3492=Theater, "theater")</f>
        <v>theater</v>
      </c>
    </row>
    <row r="3493" spans="1:19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3">
        <f t="shared" si="216"/>
        <v>42142.249814814815</v>
      </c>
      <c r="K3493" s="5">
        <v>1430114384</v>
      </c>
      <c r="L3493" s="13">
        <f t="shared" si="217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8">
        <f t="shared" si="218"/>
        <v>158.20000000000002</v>
      </c>
      <c r="R3493" s="9">
        <f t="shared" si="219"/>
        <v>79.099999999999994</v>
      </c>
      <c r="S3493" t="str">
        <f>IF(P3493=Theater, "theater")</f>
        <v>theater</v>
      </c>
    </row>
    <row r="3494" spans="1:19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3">
        <f t="shared" si="216"/>
        <v>42303.009224537032</v>
      </c>
      <c r="K3494" s="5">
        <v>1442794397</v>
      </c>
      <c r="L3494" s="13">
        <f t="shared" si="217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8">
        <f t="shared" si="218"/>
        <v>105.26894736842105</v>
      </c>
      <c r="R3494" s="9">
        <f t="shared" si="219"/>
        <v>114.29199999999999</v>
      </c>
      <c r="S3494" t="str">
        <f>IF(P3494=Theater, "theater")</f>
        <v>theater</v>
      </c>
    </row>
    <row r="3495" spans="1:19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3">
        <f t="shared" si="216"/>
        <v>41868.21597222222</v>
      </c>
      <c r="K3495" s="5">
        <v>1406580436</v>
      </c>
      <c r="L3495" s="13">
        <f t="shared" si="217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8">
        <f t="shared" si="218"/>
        <v>100</v>
      </c>
      <c r="R3495" s="9">
        <f t="shared" si="219"/>
        <v>51.724137931034484</v>
      </c>
      <c r="S3495" t="str">
        <f>IF(P3495=Theater, "theater")</f>
        <v>theater</v>
      </c>
    </row>
    <row r="3496" spans="1:19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3">
        <f t="shared" si="216"/>
        <v>42700.25</v>
      </c>
      <c r="K3496" s="5">
        <v>1479186575</v>
      </c>
      <c r="L3496" s="13">
        <f t="shared" si="217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8">
        <f t="shared" si="218"/>
        <v>100</v>
      </c>
      <c r="R3496" s="9">
        <f t="shared" si="219"/>
        <v>30.76923076923077</v>
      </c>
      <c r="S3496" t="str">
        <f>IF(P3496=Theater, "theater")</f>
        <v>theater</v>
      </c>
    </row>
    <row r="3497" spans="1:19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3">
        <f t="shared" si="216"/>
        <v>41944.720833333333</v>
      </c>
      <c r="K3497" s="5">
        <v>1412360309</v>
      </c>
      <c r="L3497" s="13">
        <f t="shared" si="217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8">
        <f t="shared" si="218"/>
        <v>106.86</v>
      </c>
      <c r="R3497" s="9">
        <f t="shared" si="219"/>
        <v>74.208333333333329</v>
      </c>
      <c r="S3497" t="str">
        <f>IF(P3497=Theater, "theater")</f>
        <v>theater</v>
      </c>
    </row>
    <row r="3498" spans="1:19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3">
        <f t="shared" si="216"/>
        <v>42624.846828703703</v>
      </c>
      <c r="K3498" s="5">
        <v>1470169166</v>
      </c>
      <c r="L3498" s="13">
        <f t="shared" si="217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8">
        <f t="shared" si="218"/>
        <v>124.4</v>
      </c>
      <c r="R3498" s="9">
        <f t="shared" si="219"/>
        <v>47.846153846153847</v>
      </c>
      <c r="S3498" t="str">
        <f>IF(P3498=Theater, "theater")</f>
        <v>theater</v>
      </c>
    </row>
    <row r="3499" spans="1:19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3">
        <f t="shared" si="216"/>
        <v>42523.916666666672</v>
      </c>
      <c r="K3499" s="5">
        <v>1463852904</v>
      </c>
      <c r="L3499" s="13">
        <f t="shared" si="217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8">
        <f t="shared" si="218"/>
        <v>108.70406189555126</v>
      </c>
      <c r="R3499" s="9">
        <f t="shared" si="219"/>
        <v>34.408163265306122</v>
      </c>
      <c r="S3499" t="str">
        <f>IF(P3499=Theater, "theater")</f>
        <v>theater</v>
      </c>
    </row>
    <row r="3500" spans="1:19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3">
        <f t="shared" si="216"/>
        <v>42518.905555555553</v>
      </c>
      <c r="K3500" s="5">
        <v>1459309704</v>
      </c>
      <c r="L3500" s="13">
        <f t="shared" si="217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8">
        <f t="shared" si="218"/>
        <v>102.42424242424242</v>
      </c>
      <c r="R3500" s="9">
        <f t="shared" si="219"/>
        <v>40.238095238095241</v>
      </c>
      <c r="S3500" t="str">
        <f>IF(P3500=Theater, "theater")</f>
        <v>theater</v>
      </c>
    </row>
    <row r="3501" spans="1:19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3">
        <f t="shared" si="216"/>
        <v>42186.290972222225</v>
      </c>
      <c r="K3501" s="5">
        <v>1431046325</v>
      </c>
      <c r="L3501" s="13">
        <f t="shared" si="217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8">
        <f t="shared" si="218"/>
        <v>105.5</v>
      </c>
      <c r="R3501" s="9">
        <f t="shared" si="219"/>
        <v>60.285714285714285</v>
      </c>
      <c r="S3501" t="str">
        <f>IF(P3501=Theater, "theater")</f>
        <v>theater</v>
      </c>
    </row>
    <row r="3502" spans="1:19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3">
        <f t="shared" si="216"/>
        <v>42436.207638888889</v>
      </c>
      <c r="K3502" s="5">
        <v>1455919438</v>
      </c>
      <c r="L3502" s="13">
        <f t="shared" si="217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8">
        <f t="shared" si="218"/>
        <v>106.3</v>
      </c>
      <c r="R3502" s="9">
        <f t="shared" si="219"/>
        <v>25.30952380952381</v>
      </c>
      <c r="S3502" t="str">
        <f>IF(P3502=Theater, "theater")</f>
        <v>theater</v>
      </c>
    </row>
    <row r="3503" spans="1:19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3">
        <f t="shared" si="216"/>
        <v>42258.763831018514</v>
      </c>
      <c r="K3503" s="5">
        <v>1439835595</v>
      </c>
      <c r="L3503" s="13">
        <f t="shared" si="217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8">
        <f t="shared" si="218"/>
        <v>100.66666666666666</v>
      </c>
      <c r="R3503" s="9">
        <f t="shared" si="219"/>
        <v>35.952380952380949</v>
      </c>
      <c r="S3503" t="str">
        <f>IF(P3503=Theater, "theater")</f>
        <v>theater</v>
      </c>
    </row>
    <row r="3504" spans="1:19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3">
        <f t="shared" si="216"/>
        <v>42445.165972222225</v>
      </c>
      <c r="K3504" s="5">
        <v>1456862924</v>
      </c>
      <c r="L3504" s="13">
        <f t="shared" si="217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8">
        <f t="shared" si="218"/>
        <v>105.4</v>
      </c>
      <c r="R3504" s="9">
        <f t="shared" si="219"/>
        <v>136</v>
      </c>
      <c r="S3504" t="str">
        <f>IF(P3504=Theater, "theater")</f>
        <v>theater</v>
      </c>
    </row>
    <row r="3505" spans="1:19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3">
        <f t="shared" si="216"/>
        <v>42575.478333333333</v>
      </c>
      <c r="K3505" s="5">
        <v>1466767728</v>
      </c>
      <c r="L3505" s="13">
        <f t="shared" si="217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8">
        <f t="shared" si="218"/>
        <v>107.55999999999999</v>
      </c>
      <c r="R3505" s="9">
        <f t="shared" si="219"/>
        <v>70.763157894736835</v>
      </c>
      <c r="S3505" t="str">
        <f>IF(P3505=Theater, "theater")</f>
        <v>theater</v>
      </c>
    </row>
    <row r="3506" spans="1:19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3">
        <f t="shared" si="216"/>
        <v>42327.790405092594</v>
      </c>
      <c r="K3506" s="5">
        <v>1445363891</v>
      </c>
      <c r="L3506" s="13">
        <f t="shared" si="217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8">
        <f t="shared" si="218"/>
        <v>100</v>
      </c>
      <c r="R3506" s="9">
        <f t="shared" si="219"/>
        <v>125</v>
      </c>
      <c r="S3506" t="str">
        <f>IF(P3506=Theater, "theater")</f>
        <v>theater</v>
      </c>
    </row>
    <row r="3507" spans="1:19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3">
        <f t="shared" si="216"/>
        <v>41772.166666666664</v>
      </c>
      <c r="K3507" s="5">
        <v>1398983245</v>
      </c>
      <c r="L3507" s="13">
        <f t="shared" si="217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8">
        <f t="shared" si="218"/>
        <v>103.76</v>
      </c>
      <c r="R3507" s="9">
        <f t="shared" si="219"/>
        <v>66.512820512820511</v>
      </c>
      <c r="S3507" t="str">
        <f>IF(P3507=Theater, "theater")</f>
        <v>theater</v>
      </c>
    </row>
    <row r="3508" spans="1:19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3">
        <f t="shared" si="216"/>
        <v>41874.734259259261</v>
      </c>
      <c r="K3508" s="5">
        <v>1404927440</v>
      </c>
      <c r="L3508" s="13">
        <f t="shared" si="217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8">
        <f t="shared" si="218"/>
        <v>101.49999999999999</v>
      </c>
      <c r="R3508" s="9">
        <f t="shared" si="219"/>
        <v>105</v>
      </c>
      <c r="S3508" t="str">
        <f>IF(P3508=Theater, "theater")</f>
        <v>theater</v>
      </c>
    </row>
    <row r="3509" spans="1:19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3">
        <f t="shared" si="216"/>
        <v>42521.92288194444</v>
      </c>
      <c r="K3509" s="5">
        <v>1462140537</v>
      </c>
      <c r="L3509" s="13">
        <f t="shared" si="217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8">
        <f t="shared" si="218"/>
        <v>104.4</v>
      </c>
      <c r="R3509" s="9">
        <f t="shared" si="219"/>
        <v>145</v>
      </c>
      <c r="S3509" t="str">
        <f>IF(P3509=Theater, "theater")</f>
        <v>theater</v>
      </c>
    </row>
    <row r="3510" spans="1:19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3">
        <f t="shared" si="216"/>
        <v>42500.875</v>
      </c>
      <c r="K3510" s="5">
        <v>1460914253</v>
      </c>
      <c r="L3510" s="13">
        <f t="shared" si="217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8">
        <f t="shared" si="218"/>
        <v>180</v>
      </c>
      <c r="R3510" s="9">
        <f t="shared" si="219"/>
        <v>12</v>
      </c>
      <c r="S3510" t="str">
        <f>IF(P3510=Theater, "theater")</f>
        <v>theater</v>
      </c>
    </row>
    <row r="3511" spans="1:19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3">
        <f t="shared" si="216"/>
        <v>41964.204861111109</v>
      </c>
      <c r="K3511" s="5">
        <v>1415392666</v>
      </c>
      <c r="L3511" s="13">
        <f t="shared" si="217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8">
        <f t="shared" si="218"/>
        <v>106.33333333333333</v>
      </c>
      <c r="R3511" s="9">
        <f t="shared" si="219"/>
        <v>96.666666666666671</v>
      </c>
      <c r="S3511" t="str">
        <f>IF(P3511=Theater, "theater")</f>
        <v>theater</v>
      </c>
    </row>
    <row r="3512" spans="1:19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3">
        <f t="shared" si="216"/>
        <v>41822.62090277778</v>
      </c>
      <c r="K3512" s="5">
        <v>1402584846</v>
      </c>
      <c r="L3512" s="13">
        <f t="shared" si="217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8">
        <f t="shared" si="218"/>
        <v>100.55555555555556</v>
      </c>
      <c r="R3512" s="9">
        <f t="shared" si="219"/>
        <v>60.333333333333336</v>
      </c>
      <c r="S3512" t="str">
        <f>IF(P3512=Theater, "theater")</f>
        <v>theater</v>
      </c>
    </row>
    <row r="3513" spans="1:19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3">
        <f t="shared" si="216"/>
        <v>41950.770833333336</v>
      </c>
      <c r="K3513" s="5">
        <v>1413406695</v>
      </c>
      <c r="L3513" s="13">
        <f t="shared" si="217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8">
        <f t="shared" si="218"/>
        <v>101.2</v>
      </c>
      <c r="R3513" s="9">
        <f t="shared" si="219"/>
        <v>79.89473684210526</v>
      </c>
      <c r="S3513" t="str">
        <f>IF(P3513=Theater, "theater")</f>
        <v>theater</v>
      </c>
    </row>
    <row r="3514" spans="1:19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3">
        <f t="shared" si="216"/>
        <v>42117.49527777778</v>
      </c>
      <c r="K3514" s="5">
        <v>1424609592</v>
      </c>
      <c r="L3514" s="13">
        <f t="shared" si="217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8">
        <f t="shared" si="218"/>
        <v>100</v>
      </c>
      <c r="R3514" s="9">
        <f t="shared" si="219"/>
        <v>58.823529411764703</v>
      </c>
      <c r="S3514" t="str">
        <f>IF(P3514=Theater, "theater")</f>
        <v>theater</v>
      </c>
    </row>
    <row r="3515" spans="1:19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3">
        <f t="shared" si="216"/>
        <v>41794.207638888889</v>
      </c>
      <c r="K3515" s="5">
        <v>1400725112</v>
      </c>
      <c r="L3515" s="13">
        <f t="shared" si="217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8">
        <f t="shared" si="218"/>
        <v>118.39285714285714</v>
      </c>
      <c r="R3515" s="9">
        <f t="shared" si="219"/>
        <v>75.340909090909093</v>
      </c>
      <c r="S3515" t="str">
        <f>IF(P3515=Theater, "theater")</f>
        <v>theater</v>
      </c>
    </row>
    <row r="3516" spans="1:19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3">
        <f t="shared" si="216"/>
        <v>42037.207638888889</v>
      </c>
      <c r="K3516" s="5">
        <v>1421439552</v>
      </c>
      <c r="L3516" s="13">
        <f t="shared" si="217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8">
        <f t="shared" si="218"/>
        <v>110.00000000000001</v>
      </c>
      <c r="R3516" s="9">
        <f t="shared" si="219"/>
        <v>55</v>
      </c>
      <c r="S3516" t="str">
        <f>IF(P3516=Theater, "theater")</f>
        <v>theater</v>
      </c>
    </row>
    <row r="3517" spans="1:19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3">
        <f t="shared" si="216"/>
        <v>42155.772812499999</v>
      </c>
      <c r="K3517" s="5">
        <v>1430505171</v>
      </c>
      <c r="L3517" s="13">
        <f t="shared" si="217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8">
        <f t="shared" si="218"/>
        <v>102.66666666666666</v>
      </c>
      <c r="R3517" s="9">
        <f t="shared" si="219"/>
        <v>66.956521739130437</v>
      </c>
      <c r="S3517" t="str">
        <f>IF(P3517=Theater, "theater")</f>
        <v>theater</v>
      </c>
    </row>
    <row r="3518" spans="1:19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3">
        <f t="shared" si="216"/>
        <v>41890.125</v>
      </c>
      <c r="K3518" s="5">
        <v>1407197670</v>
      </c>
      <c r="L3518" s="13">
        <f t="shared" si="217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8">
        <f t="shared" si="218"/>
        <v>100</v>
      </c>
      <c r="R3518" s="9">
        <f t="shared" si="219"/>
        <v>227.27272727272728</v>
      </c>
      <c r="S3518" t="str">
        <f>IF(P3518=Theater, "theater")</f>
        <v>theater</v>
      </c>
    </row>
    <row r="3519" spans="1:19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3">
        <f t="shared" si="216"/>
        <v>41824.458333333336</v>
      </c>
      <c r="K3519" s="5">
        <v>1401910634</v>
      </c>
      <c r="L3519" s="13">
        <f t="shared" si="217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8">
        <f t="shared" si="218"/>
        <v>100</v>
      </c>
      <c r="R3519" s="9">
        <f t="shared" si="219"/>
        <v>307.69230769230768</v>
      </c>
      <c r="S3519" t="str">
        <f>IF(P3519=Theater, "theater")</f>
        <v>theater</v>
      </c>
    </row>
    <row r="3520" spans="1:19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3">
        <f t="shared" si="216"/>
        <v>41914.597916666666</v>
      </c>
      <c r="K3520" s="5">
        <v>1410461299</v>
      </c>
      <c r="L3520" s="13">
        <f t="shared" si="217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8">
        <f t="shared" si="218"/>
        <v>110.04599999999999</v>
      </c>
      <c r="R3520" s="9">
        <f t="shared" si="219"/>
        <v>50.020909090909093</v>
      </c>
      <c r="S3520" t="str">
        <f>IF(P3520=Theater, "theater")</f>
        <v>theater</v>
      </c>
    </row>
    <row r="3521" spans="1:19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3">
        <f t="shared" si="216"/>
        <v>42067.598958333328</v>
      </c>
      <c r="K3521" s="5">
        <v>1422886950</v>
      </c>
      <c r="L3521" s="13">
        <f t="shared" si="217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8">
        <f t="shared" si="218"/>
        <v>101.35000000000001</v>
      </c>
      <c r="R3521" s="9">
        <f t="shared" si="219"/>
        <v>72.392857142857139</v>
      </c>
      <c r="S3521" t="str">
        <f>IF(P3521=Theater, "theater")</f>
        <v>theater</v>
      </c>
    </row>
    <row r="3522" spans="1:19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3">
        <f t="shared" si="216"/>
        <v>42253.57430555555</v>
      </c>
      <c r="K3522" s="5">
        <v>1439322412</v>
      </c>
      <c r="L3522" s="13">
        <f t="shared" si="217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8">
        <f t="shared" si="218"/>
        <v>100.75</v>
      </c>
      <c r="R3522" s="9">
        <f t="shared" si="219"/>
        <v>95.952380952380949</v>
      </c>
      <c r="S3522" t="str">
        <f>IF(P3522=Theater, "theater")</f>
        <v>theater</v>
      </c>
    </row>
    <row r="3523" spans="1:19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3">
        <f t="shared" ref="J3523:J3586" si="220">(((I3523/60)/60)/24)+DATE(1970,1,1)</f>
        <v>41911.361342592594</v>
      </c>
      <c r="K3523" s="5">
        <v>1409388020</v>
      </c>
      <c r="L3523" s="13">
        <f t="shared" ref="L3523:L3586" si="22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8">
        <f t="shared" ref="Q3523:Q3586" si="222">E3523/D3523*100</f>
        <v>169.42857142857144</v>
      </c>
      <c r="R3523" s="9">
        <f t="shared" ref="R3523:R3586" si="223">E3523/N3523</f>
        <v>45.615384615384613</v>
      </c>
      <c r="S3523" t="str">
        <f>IF(P3523=Theater, "theater")</f>
        <v>theater</v>
      </c>
    </row>
    <row r="3524" spans="1:19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3">
        <f t="shared" si="220"/>
        <v>42262.420833333337</v>
      </c>
      <c r="K3524" s="5">
        <v>1439924246</v>
      </c>
      <c r="L3524" s="13">
        <f t="shared" si="221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8">
        <f t="shared" si="222"/>
        <v>100</v>
      </c>
      <c r="R3524" s="9">
        <f t="shared" si="223"/>
        <v>41.029411764705884</v>
      </c>
      <c r="S3524" t="str">
        <f>IF(P3524=Theater, "theater")</f>
        <v>theater</v>
      </c>
    </row>
    <row r="3525" spans="1:19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3">
        <f t="shared" si="220"/>
        <v>42638.958333333328</v>
      </c>
      <c r="K3525" s="5">
        <v>1469871148</v>
      </c>
      <c r="L3525" s="13">
        <f t="shared" si="221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8">
        <f t="shared" si="222"/>
        <v>113.65</v>
      </c>
      <c r="R3525" s="9">
        <f t="shared" si="223"/>
        <v>56.825000000000003</v>
      </c>
      <c r="S3525" t="str">
        <f>IF(P3525=Theater, "theater")</f>
        <v>theater</v>
      </c>
    </row>
    <row r="3526" spans="1:19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3">
        <f t="shared" si="220"/>
        <v>41895.166666666664</v>
      </c>
      <c r="K3526" s="5">
        <v>1409336373</v>
      </c>
      <c r="L3526" s="13">
        <f t="shared" si="221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8">
        <f t="shared" si="222"/>
        <v>101.56</v>
      </c>
      <c r="R3526" s="9">
        <f t="shared" si="223"/>
        <v>137.24324324324326</v>
      </c>
      <c r="S3526" t="str">
        <f>IF(P3526=Theater, "theater")</f>
        <v>theater</v>
      </c>
    </row>
    <row r="3527" spans="1:19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3">
        <f t="shared" si="220"/>
        <v>42225.666666666672</v>
      </c>
      <c r="K3527" s="5">
        <v>1438188106</v>
      </c>
      <c r="L3527" s="13">
        <f t="shared" si="221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8">
        <f t="shared" si="222"/>
        <v>106</v>
      </c>
      <c r="R3527" s="9">
        <f t="shared" si="223"/>
        <v>75.714285714285708</v>
      </c>
      <c r="S3527" t="str">
        <f>IF(P3527=Theater, "theater")</f>
        <v>theater</v>
      </c>
    </row>
    <row r="3528" spans="1:19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3">
        <f t="shared" si="220"/>
        <v>42488.249305555553</v>
      </c>
      <c r="K3528" s="5">
        <v>1459411371</v>
      </c>
      <c r="L3528" s="13">
        <f t="shared" si="221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8">
        <f t="shared" si="222"/>
        <v>102</v>
      </c>
      <c r="R3528" s="9">
        <f t="shared" si="223"/>
        <v>99</v>
      </c>
      <c r="S3528" t="str">
        <f>IF(P3528=Theater, "theater")</f>
        <v>theater</v>
      </c>
    </row>
    <row r="3529" spans="1:19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3">
        <f t="shared" si="220"/>
        <v>42196.165972222225</v>
      </c>
      <c r="K3529" s="5">
        <v>1434069205</v>
      </c>
      <c r="L3529" s="13">
        <f t="shared" si="221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8">
        <f t="shared" si="222"/>
        <v>116.91666666666667</v>
      </c>
      <c r="R3529" s="9">
        <f t="shared" si="223"/>
        <v>81.569767441860463</v>
      </c>
      <c r="S3529" t="str">
        <f>IF(P3529=Theater, "theater")</f>
        <v>theater</v>
      </c>
    </row>
    <row r="3530" spans="1:19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3">
        <f t="shared" si="220"/>
        <v>42753.50136574074</v>
      </c>
      <c r="K3530" s="5">
        <v>1483012918</v>
      </c>
      <c r="L3530" s="13">
        <f t="shared" si="221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8">
        <f t="shared" si="222"/>
        <v>101.15151515151514</v>
      </c>
      <c r="R3530" s="9">
        <f t="shared" si="223"/>
        <v>45.108108108108105</v>
      </c>
      <c r="S3530" t="str">
        <f>IF(P3530=Theater, "theater")</f>
        <v>theater</v>
      </c>
    </row>
    <row r="3531" spans="1:19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3">
        <f t="shared" si="220"/>
        <v>42198.041666666672</v>
      </c>
      <c r="K3531" s="5">
        <v>1434997018</v>
      </c>
      <c r="L3531" s="13">
        <f t="shared" si="221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8">
        <f t="shared" si="222"/>
        <v>132</v>
      </c>
      <c r="R3531" s="9">
        <f t="shared" si="223"/>
        <v>36.666666666666664</v>
      </c>
      <c r="S3531" t="str">
        <f>IF(P3531=Theater, "theater")</f>
        <v>theater</v>
      </c>
    </row>
    <row r="3532" spans="1:19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3">
        <f t="shared" si="220"/>
        <v>42470.833333333328</v>
      </c>
      <c r="K3532" s="5">
        <v>1457881057</v>
      </c>
      <c r="L3532" s="13">
        <f t="shared" si="221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8">
        <f t="shared" si="222"/>
        <v>100</v>
      </c>
      <c r="R3532" s="9">
        <f t="shared" si="223"/>
        <v>125</v>
      </c>
      <c r="S3532" t="str">
        <f>IF(P3532=Theater, "theater")</f>
        <v>theater</v>
      </c>
    </row>
    <row r="3533" spans="1:19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3">
        <f t="shared" si="220"/>
        <v>42551.654328703706</v>
      </c>
      <c r="K3533" s="5">
        <v>1464709334</v>
      </c>
      <c r="L3533" s="13">
        <f t="shared" si="221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8">
        <f t="shared" si="222"/>
        <v>128</v>
      </c>
      <c r="R3533" s="9">
        <f t="shared" si="223"/>
        <v>49.230769230769234</v>
      </c>
      <c r="S3533" t="str">
        <f>IF(P3533=Theater, "theater")</f>
        <v>theater</v>
      </c>
    </row>
    <row r="3534" spans="1:19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3">
        <f t="shared" si="220"/>
        <v>41900.165972222225</v>
      </c>
      <c r="K3534" s="5">
        <v>1409667827</v>
      </c>
      <c r="L3534" s="13">
        <f t="shared" si="221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8">
        <f t="shared" si="222"/>
        <v>118.95833333333334</v>
      </c>
      <c r="R3534" s="9">
        <f t="shared" si="223"/>
        <v>42.296296296296298</v>
      </c>
      <c r="S3534" t="str">
        <f>IF(P3534=Theater, "theater")</f>
        <v>theater</v>
      </c>
    </row>
    <row r="3535" spans="1:19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3">
        <f t="shared" si="220"/>
        <v>42319.802858796291</v>
      </c>
      <c r="K3535" s="5">
        <v>1444673767</v>
      </c>
      <c r="L3535" s="13">
        <f t="shared" si="221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8">
        <f t="shared" si="222"/>
        <v>126.2</v>
      </c>
      <c r="R3535" s="9">
        <f t="shared" si="223"/>
        <v>78.875</v>
      </c>
      <c r="S3535" t="str">
        <f>IF(P3535=Theater, "theater")</f>
        <v>theater</v>
      </c>
    </row>
    <row r="3536" spans="1:19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3">
        <f t="shared" si="220"/>
        <v>42278.6252662037</v>
      </c>
      <c r="K3536" s="5">
        <v>1440687623</v>
      </c>
      <c r="L3536" s="13">
        <f t="shared" si="221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8">
        <f t="shared" si="222"/>
        <v>156.20000000000002</v>
      </c>
      <c r="R3536" s="9">
        <f t="shared" si="223"/>
        <v>38.284313725490193</v>
      </c>
      <c r="S3536" t="str">
        <f>IF(P3536=Theater, "theater")</f>
        <v>theater</v>
      </c>
    </row>
    <row r="3537" spans="1:19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3">
        <f t="shared" si="220"/>
        <v>42279.75</v>
      </c>
      <c r="K3537" s="5">
        <v>1441120910</v>
      </c>
      <c r="L3537" s="13">
        <f t="shared" si="221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8">
        <f t="shared" si="222"/>
        <v>103.15</v>
      </c>
      <c r="R3537" s="9">
        <f t="shared" si="223"/>
        <v>44.847826086956523</v>
      </c>
      <c r="S3537" t="str">
        <f>IF(P3537=Theater, "theater")</f>
        <v>theater</v>
      </c>
    </row>
    <row r="3538" spans="1:19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3">
        <f t="shared" si="220"/>
        <v>42358.499305555553</v>
      </c>
      <c r="K3538" s="5">
        <v>1448040425</v>
      </c>
      <c r="L3538" s="13">
        <f t="shared" si="221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8">
        <f t="shared" si="222"/>
        <v>153.33333333333334</v>
      </c>
      <c r="R3538" s="9">
        <f t="shared" si="223"/>
        <v>13.529411764705882</v>
      </c>
      <c r="S3538" t="str">
        <f>IF(P3538=Theater, "theater")</f>
        <v>theater</v>
      </c>
    </row>
    <row r="3539" spans="1:19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3">
        <f t="shared" si="220"/>
        <v>41960.332638888889</v>
      </c>
      <c r="K3539" s="5">
        <v>1413016216</v>
      </c>
      <c r="L3539" s="13">
        <f t="shared" si="221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8">
        <f t="shared" si="222"/>
        <v>180.44444444444446</v>
      </c>
      <c r="R3539" s="9">
        <f t="shared" si="223"/>
        <v>43.5</v>
      </c>
      <c r="S3539" t="str">
        <f>IF(P3539=Theater, "theater")</f>
        <v>theater</v>
      </c>
    </row>
    <row r="3540" spans="1:19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3">
        <f t="shared" si="220"/>
        <v>42599.420601851853</v>
      </c>
      <c r="K3540" s="5">
        <v>1469009140</v>
      </c>
      <c r="L3540" s="13">
        <f t="shared" si="221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8">
        <f t="shared" si="222"/>
        <v>128.44999999999999</v>
      </c>
      <c r="R3540" s="9">
        <f t="shared" si="223"/>
        <v>30.951807228915662</v>
      </c>
      <c r="S3540" t="str">
        <f>IF(P3540=Theater, "theater")</f>
        <v>theater</v>
      </c>
    </row>
    <row r="3541" spans="1:19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3">
        <f t="shared" si="220"/>
        <v>42621.756041666667</v>
      </c>
      <c r="K3541" s="5">
        <v>1471543722</v>
      </c>
      <c r="L3541" s="13">
        <f t="shared" si="221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8">
        <f t="shared" si="222"/>
        <v>119.66666666666667</v>
      </c>
      <c r="R3541" s="9">
        <f t="shared" si="223"/>
        <v>55.230769230769234</v>
      </c>
      <c r="S3541" t="str">
        <f>IF(P3541=Theater, "theater")</f>
        <v>theater</v>
      </c>
    </row>
    <row r="3542" spans="1:19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3">
        <f t="shared" si="220"/>
        <v>42547.003368055557</v>
      </c>
      <c r="K3542" s="5">
        <v>1464307491</v>
      </c>
      <c r="L3542" s="13">
        <f t="shared" si="221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8">
        <f t="shared" si="222"/>
        <v>123</v>
      </c>
      <c r="R3542" s="9">
        <f t="shared" si="223"/>
        <v>46.125</v>
      </c>
      <c r="S3542" t="str">
        <f>IF(P3542=Theater, "theater")</f>
        <v>theater</v>
      </c>
    </row>
    <row r="3543" spans="1:19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3">
        <f t="shared" si="220"/>
        <v>42247.730034722219</v>
      </c>
      <c r="K3543" s="5">
        <v>1438882275</v>
      </c>
      <c r="L3543" s="13">
        <f t="shared" si="221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8">
        <f t="shared" si="222"/>
        <v>105</v>
      </c>
      <c r="R3543" s="9">
        <f t="shared" si="223"/>
        <v>39.375</v>
      </c>
      <c r="S3543" t="str">
        <f>IF(P3543=Theater, "theater")</f>
        <v>theater</v>
      </c>
    </row>
    <row r="3544" spans="1:19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3">
        <f t="shared" si="220"/>
        <v>41889.599791666667</v>
      </c>
      <c r="K3544" s="5">
        <v>1404915822</v>
      </c>
      <c r="L3544" s="13">
        <f t="shared" si="221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8">
        <f t="shared" si="222"/>
        <v>102.23636363636363</v>
      </c>
      <c r="R3544" s="9">
        <f t="shared" si="223"/>
        <v>66.152941176470591</v>
      </c>
      <c r="S3544" t="str">
        <f>IF(P3544=Theater, "theater")</f>
        <v>theater</v>
      </c>
    </row>
    <row r="3545" spans="1:19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3">
        <f t="shared" si="220"/>
        <v>42180.755312499998</v>
      </c>
      <c r="K3545" s="5">
        <v>1432663659</v>
      </c>
      <c r="L3545" s="13">
        <f t="shared" si="221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8">
        <f t="shared" si="222"/>
        <v>104.66666666666666</v>
      </c>
      <c r="R3545" s="9">
        <f t="shared" si="223"/>
        <v>54.137931034482762</v>
      </c>
      <c r="S3545" t="str">
        <f>IF(P3545=Theater, "theater")</f>
        <v>theater</v>
      </c>
    </row>
    <row r="3546" spans="1:19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3">
        <f t="shared" si="220"/>
        <v>42070.831678240742</v>
      </c>
      <c r="K3546" s="5">
        <v>1423166257</v>
      </c>
      <c r="L3546" s="13">
        <f t="shared" si="221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8">
        <f t="shared" si="222"/>
        <v>100</v>
      </c>
      <c r="R3546" s="9">
        <f t="shared" si="223"/>
        <v>104.16666666666667</v>
      </c>
      <c r="S3546" t="str">
        <f>IF(P3546=Theater, "theater")</f>
        <v>theater</v>
      </c>
    </row>
    <row r="3547" spans="1:19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3">
        <f t="shared" si="220"/>
        <v>42105.807395833333</v>
      </c>
      <c r="K3547" s="5">
        <v>1426188159</v>
      </c>
      <c r="L3547" s="13">
        <f t="shared" si="221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8">
        <f t="shared" si="222"/>
        <v>100.4</v>
      </c>
      <c r="R3547" s="9">
        <f t="shared" si="223"/>
        <v>31.375</v>
      </c>
      <c r="S3547" t="str">
        <f>IF(P3547=Theater, "theater")</f>
        <v>theater</v>
      </c>
    </row>
    <row r="3548" spans="1:19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3">
        <f t="shared" si="220"/>
        <v>42095.165972222225</v>
      </c>
      <c r="K3548" s="5">
        <v>1426002684</v>
      </c>
      <c r="L3548" s="13">
        <f t="shared" si="221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8">
        <f t="shared" si="222"/>
        <v>102.27272727272727</v>
      </c>
      <c r="R3548" s="9">
        <f t="shared" si="223"/>
        <v>59.210526315789473</v>
      </c>
      <c r="S3548" t="str">
        <f>IF(P3548=Theater, "theater")</f>
        <v>theater</v>
      </c>
    </row>
    <row r="3549" spans="1:19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3">
        <f t="shared" si="220"/>
        <v>42504.165972222225</v>
      </c>
      <c r="K3549" s="5">
        <v>1461117201</v>
      </c>
      <c r="L3549" s="13">
        <f t="shared" si="221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8">
        <f t="shared" si="222"/>
        <v>114.40928571428573</v>
      </c>
      <c r="R3549" s="9">
        <f t="shared" si="223"/>
        <v>119.17633928571429</v>
      </c>
      <c r="S3549" t="str">
        <f>IF(P3549=Theater, "theater")</f>
        <v>theater</v>
      </c>
    </row>
    <row r="3550" spans="1:19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3">
        <f t="shared" si="220"/>
        <v>42434.041666666672</v>
      </c>
      <c r="K3550" s="5">
        <v>1455230214</v>
      </c>
      <c r="L3550" s="13">
        <f t="shared" si="221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8">
        <f t="shared" si="222"/>
        <v>101.9047619047619</v>
      </c>
      <c r="R3550" s="9">
        <f t="shared" si="223"/>
        <v>164.61538461538461</v>
      </c>
      <c r="S3550" t="str">
        <f>IF(P3550=Theater, "theater")</f>
        <v>theater</v>
      </c>
    </row>
    <row r="3551" spans="1:19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3">
        <f t="shared" si="220"/>
        <v>42251.394363425927</v>
      </c>
      <c r="K3551" s="5">
        <v>1438939673</v>
      </c>
      <c r="L3551" s="13">
        <f t="shared" si="221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8">
        <f t="shared" si="222"/>
        <v>102</v>
      </c>
      <c r="R3551" s="9">
        <f t="shared" si="223"/>
        <v>24.285714285714285</v>
      </c>
      <c r="S3551" t="str">
        <f>IF(P3551=Theater, "theater")</f>
        <v>theater</v>
      </c>
    </row>
    <row r="3552" spans="1:19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3">
        <f t="shared" si="220"/>
        <v>42492.893495370372</v>
      </c>
      <c r="K3552" s="5">
        <v>1459632398</v>
      </c>
      <c r="L3552" s="13">
        <f t="shared" si="221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8">
        <f t="shared" si="222"/>
        <v>104.80000000000001</v>
      </c>
      <c r="R3552" s="9">
        <f t="shared" si="223"/>
        <v>40.9375</v>
      </c>
      <c r="S3552" t="str">
        <f>IF(P3552=Theater, "theater")</f>
        <v>theater</v>
      </c>
    </row>
    <row r="3553" spans="1:19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3">
        <f t="shared" si="220"/>
        <v>41781.921527777777</v>
      </c>
      <c r="K3553" s="5">
        <v>1398342170</v>
      </c>
      <c r="L3553" s="13">
        <f t="shared" si="221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8">
        <f t="shared" si="222"/>
        <v>101.83333333333333</v>
      </c>
      <c r="R3553" s="9">
        <f t="shared" si="223"/>
        <v>61.1</v>
      </c>
      <c r="S3553" t="str">
        <f>IF(P3553=Theater, "theater")</f>
        <v>theater</v>
      </c>
    </row>
    <row r="3554" spans="1:19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3">
        <f t="shared" si="220"/>
        <v>41818.587083333332</v>
      </c>
      <c r="K3554" s="5">
        <v>1401372324</v>
      </c>
      <c r="L3554" s="13">
        <f t="shared" si="221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8">
        <f t="shared" si="222"/>
        <v>100</v>
      </c>
      <c r="R3554" s="9">
        <f t="shared" si="223"/>
        <v>38.65</v>
      </c>
      <c r="S3554" t="str">
        <f>IF(P3554=Theater, "theater")</f>
        <v>theater</v>
      </c>
    </row>
    <row r="3555" spans="1:19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3">
        <f t="shared" si="220"/>
        <v>42228</v>
      </c>
      <c r="K3555" s="5">
        <v>1436575280</v>
      </c>
      <c r="L3555" s="13">
        <f t="shared" si="221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8">
        <f t="shared" si="222"/>
        <v>106.27272727272728</v>
      </c>
      <c r="R3555" s="9">
        <f t="shared" si="223"/>
        <v>56.20192307692308</v>
      </c>
      <c r="S3555" t="str">
        <f>IF(P3555=Theater, "theater")</f>
        <v>theater</v>
      </c>
    </row>
    <row r="3556" spans="1:19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3">
        <f t="shared" si="220"/>
        <v>42046.708333333328</v>
      </c>
      <c r="K3556" s="5">
        <v>1421025159</v>
      </c>
      <c r="L3556" s="13">
        <f t="shared" si="221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8">
        <f t="shared" si="222"/>
        <v>113.42219999999999</v>
      </c>
      <c r="R3556" s="9">
        <f t="shared" si="223"/>
        <v>107.00207547169811</v>
      </c>
      <c r="S3556" t="str">
        <f>IF(P3556=Theater, "theater")</f>
        <v>theater</v>
      </c>
    </row>
    <row r="3557" spans="1:19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3">
        <f t="shared" si="220"/>
        <v>42691.483726851846</v>
      </c>
      <c r="K3557" s="5">
        <v>1476786994</v>
      </c>
      <c r="L3557" s="13">
        <f t="shared" si="221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8">
        <f t="shared" si="222"/>
        <v>100</v>
      </c>
      <c r="R3557" s="9">
        <f t="shared" si="223"/>
        <v>171.42857142857142</v>
      </c>
      <c r="S3557" t="str">
        <f>IF(P3557=Theater, "theater")</f>
        <v>theater</v>
      </c>
    </row>
    <row r="3558" spans="1:19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3">
        <f t="shared" si="220"/>
        <v>41868.649583333332</v>
      </c>
      <c r="K3558" s="5">
        <v>1403105724</v>
      </c>
      <c r="L3558" s="13">
        <f t="shared" si="221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8">
        <f t="shared" si="222"/>
        <v>100.45454545454547</v>
      </c>
      <c r="R3558" s="9">
        <f t="shared" si="223"/>
        <v>110.5</v>
      </c>
      <c r="S3558" t="str">
        <f>IF(P3558=Theater, "theater")</f>
        <v>theater</v>
      </c>
    </row>
    <row r="3559" spans="1:19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3">
        <f t="shared" si="220"/>
        <v>41764.276747685188</v>
      </c>
      <c r="K3559" s="5">
        <v>1396334311</v>
      </c>
      <c r="L3559" s="13">
        <f t="shared" si="221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8">
        <f t="shared" si="222"/>
        <v>100.03599999999999</v>
      </c>
      <c r="R3559" s="9">
        <f t="shared" si="223"/>
        <v>179.27598566308242</v>
      </c>
      <c r="S3559" t="str">
        <f>IF(P3559=Theater, "theater")</f>
        <v>theater</v>
      </c>
    </row>
    <row r="3560" spans="1:19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3">
        <f t="shared" si="220"/>
        <v>42181.875</v>
      </c>
      <c r="K3560" s="5">
        <v>1431718575</v>
      </c>
      <c r="L3560" s="13">
        <f t="shared" si="221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8">
        <f t="shared" si="222"/>
        <v>144</v>
      </c>
      <c r="R3560" s="9">
        <f t="shared" si="223"/>
        <v>22.90909090909091</v>
      </c>
      <c r="S3560" t="str">
        <f>IF(P3560=Theater, "theater")</f>
        <v>theater</v>
      </c>
    </row>
    <row r="3561" spans="1:19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3">
        <f t="shared" si="220"/>
        <v>42216.373611111107</v>
      </c>
      <c r="K3561" s="5">
        <v>1436408308</v>
      </c>
      <c r="L3561" s="13">
        <f t="shared" si="221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8">
        <f t="shared" si="222"/>
        <v>103.49999999999999</v>
      </c>
      <c r="R3561" s="9">
        <f t="shared" si="223"/>
        <v>43.125</v>
      </c>
      <c r="S3561" t="str">
        <f>IF(P3561=Theater, "theater")</f>
        <v>theater</v>
      </c>
    </row>
    <row r="3562" spans="1:19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3">
        <f t="shared" si="220"/>
        <v>42151.114583333328</v>
      </c>
      <c r="K3562" s="5">
        <v>1429651266</v>
      </c>
      <c r="L3562" s="13">
        <f t="shared" si="221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8">
        <f t="shared" si="222"/>
        <v>108.43750000000001</v>
      </c>
      <c r="R3562" s="9">
        <f t="shared" si="223"/>
        <v>46.891891891891895</v>
      </c>
      <c r="S3562" t="str">
        <f>IF(P3562=Theater, "theater")</f>
        <v>theater</v>
      </c>
    </row>
    <row r="3563" spans="1:19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3">
        <f t="shared" si="220"/>
        <v>42221.774999999994</v>
      </c>
      <c r="K3563" s="5">
        <v>1437236378</v>
      </c>
      <c r="L3563" s="13">
        <f t="shared" si="221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8">
        <f t="shared" si="222"/>
        <v>102.4</v>
      </c>
      <c r="R3563" s="9">
        <f t="shared" si="223"/>
        <v>47.407407407407405</v>
      </c>
      <c r="S3563" t="str">
        <f>IF(P3563=Theater, "theater")</f>
        <v>theater</v>
      </c>
    </row>
    <row r="3564" spans="1:19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3">
        <f t="shared" si="220"/>
        <v>42442.916666666672</v>
      </c>
      <c r="K3564" s="5">
        <v>1457115427</v>
      </c>
      <c r="L3564" s="13">
        <f t="shared" si="221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8">
        <f t="shared" si="222"/>
        <v>148.88888888888889</v>
      </c>
      <c r="R3564" s="9">
        <f t="shared" si="223"/>
        <v>15.129032258064516</v>
      </c>
      <c r="S3564" t="str">
        <f>IF(P3564=Theater, "theater")</f>
        <v>theater</v>
      </c>
    </row>
    <row r="3565" spans="1:19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3">
        <f t="shared" si="220"/>
        <v>42583.791666666672</v>
      </c>
      <c r="K3565" s="5">
        <v>1467648456</v>
      </c>
      <c r="L3565" s="13">
        <f t="shared" si="221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8">
        <f t="shared" si="222"/>
        <v>105.49000000000002</v>
      </c>
      <c r="R3565" s="9">
        <f t="shared" si="223"/>
        <v>21.098000000000003</v>
      </c>
      <c r="S3565" t="str">
        <f>IF(P3565=Theater, "theater")</f>
        <v>theater</v>
      </c>
    </row>
    <row r="3566" spans="1:19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3">
        <f t="shared" si="220"/>
        <v>42282.666666666672</v>
      </c>
      <c r="K3566" s="5">
        <v>1440082649</v>
      </c>
      <c r="L3566" s="13">
        <f t="shared" si="221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8">
        <f t="shared" si="222"/>
        <v>100.49999999999999</v>
      </c>
      <c r="R3566" s="9">
        <f t="shared" si="223"/>
        <v>59.117647058823529</v>
      </c>
      <c r="S3566" t="str">
        <f>IF(P3566=Theater, "theater")</f>
        <v>theater</v>
      </c>
    </row>
    <row r="3567" spans="1:19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3">
        <f t="shared" si="220"/>
        <v>42004.743148148147</v>
      </c>
      <c r="K3567" s="5">
        <v>1417456208</v>
      </c>
      <c r="L3567" s="13">
        <f t="shared" si="221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8">
        <f t="shared" si="222"/>
        <v>130.55555555555557</v>
      </c>
      <c r="R3567" s="9">
        <f t="shared" si="223"/>
        <v>97.916666666666671</v>
      </c>
      <c r="S3567" t="str">
        <f>IF(P3567=Theater, "theater")</f>
        <v>theater</v>
      </c>
    </row>
    <row r="3568" spans="1:19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3">
        <f t="shared" si="220"/>
        <v>42027.507905092592</v>
      </c>
      <c r="K3568" s="5">
        <v>1419423083</v>
      </c>
      <c r="L3568" s="13">
        <f t="shared" si="221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8">
        <f t="shared" si="222"/>
        <v>104.75000000000001</v>
      </c>
      <c r="R3568" s="9">
        <f t="shared" si="223"/>
        <v>55.131578947368418</v>
      </c>
      <c r="S3568" t="str">
        <f>IF(P3568=Theater, "theater")</f>
        <v>theater</v>
      </c>
    </row>
    <row r="3569" spans="1:19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3">
        <f t="shared" si="220"/>
        <v>42165.810694444444</v>
      </c>
      <c r="K3569" s="5">
        <v>1431372444</v>
      </c>
      <c r="L3569" s="13">
        <f t="shared" si="221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8">
        <f t="shared" si="222"/>
        <v>108.80000000000001</v>
      </c>
      <c r="R3569" s="9">
        <f t="shared" si="223"/>
        <v>26.536585365853657</v>
      </c>
      <c r="S3569" t="str">
        <f>IF(P3569=Theater, "theater")</f>
        <v>theater</v>
      </c>
    </row>
    <row r="3570" spans="1:19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3">
        <f t="shared" si="220"/>
        <v>41899.740671296298</v>
      </c>
      <c r="K3570" s="5">
        <v>1408383994</v>
      </c>
      <c r="L3570" s="13">
        <f t="shared" si="221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8">
        <f t="shared" si="222"/>
        <v>111.00000000000001</v>
      </c>
      <c r="R3570" s="9">
        <f t="shared" si="223"/>
        <v>58.421052631578945</v>
      </c>
      <c r="S3570" t="str">
        <f>IF(P3570=Theater, "theater")</f>
        <v>theater</v>
      </c>
    </row>
    <row r="3571" spans="1:19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3">
        <f t="shared" si="220"/>
        <v>42012.688611111109</v>
      </c>
      <c r="K3571" s="5">
        <v>1418142696</v>
      </c>
      <c r="L3571" s="13">
        <f t="shared" si="221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8">
        <f t="shared" si="222"/>
        <v>100.47999999999999</v>
      </c>
      <c r="R3571" s="9">
        <f t="shared" si="223"/>
        <v>122.53658536585365</v>
      </c>
      <c r="S3571" t="str">
        <f>IF(P3571=Theater, "theater")</f>
        <v>theater</v>
      </c>
    </row>
    <row r="3572" spans="1:19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3">
        <f t="shared" si="220"/>
        <v>42004.291666666672</v>
      </c>
      <c r="K3572" s="5">
        <v>1417593483</v>
      </c>
      <c r="L3572" s="13">
        <f t="shared" si="221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8">
        <f t="shared" si="222"/>
        <v>114.35</v>
      </c>
      <c r="R3572" s="9">
        <f t="shared" si="223"/>
        <v>87.961538461538467</v>
      </c>
      <c r="S3572" t="str">
        <f>IF(P3572=Theater, "theater")</f>
        <v>theater</v>
      </c>
    </row>
    <row r="3573" spans="1:19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3">
        <f t="shared" si="220"/>
        <v>41942.858946759261</v>
      </c>
      <c r="K3573" s="5">
        <v>1412109413</v>
      </c>
      <c r="L3573" s="13">
        <f t="shared" si="221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8">
        <f t="shared" si="222"/>
        <v>122.06666666666666</v>
      </c>
      <c r="R3573" s="9">
        <f t="shared" si="223"/>
        <v>73.239999999999995</v>
      </c>
      <c r="S3573" t="str">
        <f>IF(P3573=Theater, "theater")</f>
        <v>theater</v>
      </c>
    </row>
    <row r="3574" spans="1:19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3">
        <f t="shared" si="220"/>
        <v>42176.570393518516</v>
      </c>
      <c r="K3574" s="5">
        <v>1432302082</v>
      </c>
      <c r="L3574" s="13">
        <f t="shared" si="221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8">
        <f t="shared" si="222"/>
        <v>100</v>
      </c>
      <c r="R3574" s="9">
        <f t="shared" si="223"/>
        <v>55.555555555555557</v>
      </c>
      <c r="S3574" t="str">
        <f>IF(P3574=Theater, "theater")</f>
        <v>theater</v>
      </c>
    </row>
    <row r="3575" spans="1:19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3">
        <f t="shared" si="220"/>
        <v>41951.417199074072</v>
      </c>
      <c r="K3575" s="5">
        <v>1412845246</v>
      </c>
      <c r="L3575" s="13">
        <f t="shared" si="221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8">
        <f t="shared" si="222"/>
        <v>102.8</v>
      </c>
      <c r="R3575" s="9">
        <f t="shared" si="223"/>
        <v>39.53846153846154</v>
      </c>
      <c r="S3575" t="str">
        <f>IF(P3575=Theater, "theater")</f>
        <v>theater</v>
      </c>
    </row>
    <row r="3576" spans="1:19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3">
        <f t="shared" si="220"/>
        <v>41956.984351851846</v>
      </c>
      <c r="K3576" s="5">
        <v>1413326248</v>
      </c>
      <c r="L3576" s="13">
        <f t="shared" si="221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8">
        <f t="shared" si="222"/>
        <v>106.12068965517241</v>
      </c>
      <c r="R3576" s="9">
        <f t="shared" si="223"/>
        <v>136.77777777777777</v>
      </c>
      <c r="S3576" t="str">
        <f>IF(P3576=Theater, "theater")</f>
        <v>theater</v>
      </c>
    </row>
    <row r="3577" spans="1:19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3">
        <f t="shared" si="220"/>
        <v>42593.165972222225</v>
      </c>
      <c r="K3577" s="5">
        <v>1468176527</v>
      </c>
      <c r="L3577" s="13">
        <f t="shared" si="221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8">
        <f t="shared" si="222"/>
        <v>101.33000000000001</v>
      </c>
      <c r="R3577" s="9">
        <f t="shared" si="223"/>
        <v>99.343137254901961</v>
      </c>
      <c r="S3577" t="str">
        <f>IF(P3577=Theater, "theater")</f>
        <v>theater</v>
      </c>
    </row>
    <row r="3578" spans="1:19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3">
        <f t="shared" si="220"/>
        <v>42709.590902777782</v>
      </c>
      <c r="K3578" s="5">
        <v>1475759454</v>
      </c>
      <c r="L3578" s="13">
        <f t="shared" si="221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8">
        <f t="shared" si="222"/>
        <v>100</v>
      </c>
      <c r="R3578" s="9">
        <f t="shared" si="223"/>
        <v>20</v>
      </c>
      <c r="S3578" t="str">
        <f>IF(P3578=Theater, "theater")</f>
        <v>theater</v>
      </c>
    </row>
    <row r="3579" spans="1:19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3">
        <f t="shared" si="220"/>
        <v>42120.26944444445</v>
      </c>
      <c r="K3579" s="5">
        <v>1427741583</v>
      </c>
      <c r="L3579" s="13">
        <f t="shared" si="221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8">
        <f t="shared" si="222"/>
        <v>130</v>
      </c>
      <c r="R3579" s="9">
        <f t="shared" si="223"/>
        <v>28.888888888888889</v>
      </c>
      <c r="S3579" t="str">
        <f>IF(P3579=Theater, "theater")</f>
        <v>theater</v>
      </c>
    </row>
    <row r="3580" spans="1:19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3">
        <f t="shared" si="220"/>
        <v>42490.733530092592</v>
      </c>
      <c r="K3580" s="5">
        <v>1459445777</v>
      </c>
      <c r="L3580" s="13">
        <f t="shared" si="221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8">
        <f t="shared" si="222"/>
        <v>100.01333333333334</v>
      </c>
      <c r="R3580" s="9">
        <f t="shared" si="223"/>
        <v>40.545945945945945</v>
      </c>
      <c r="S3580" t="str">
        <f>IF(P3580=Theater, "theater")</f>
        <v>theater</v>
      </c>
    </row>
    <row r="3581" spans="1:19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3">
        <f t="shared" si="220"/>
        <v>42460.720555555556</v>
      </c>
      <c r="K3581" s="5">
        <v>1456856256</v>
      </c>
      <c r="L3581" s="13">
        <f t="shared" si="221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8">
        <f t="shared" si="222"/>
        <v>100</v>
      </c>
      <c r="R3581" s="9">
        <f t="shared" si="223"/>
        <v>35.714285714285715</v>
      </c>
      <c r="S3581" t="str">
        <f>IF(P3581=Theater, "theater")</f>
        <v>theater</v>
      </c>
    </row>
    <row r="3582" spans="1:19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3">
        <f t="shared" si="220"/>
        <v>42064.207638888889</v>
      </c>
      <c r="K3582" s="5">
        <v>1421900022</v>
      </c>
      <c r="L3582" s="13">
        <f t="shared" si="221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8">
        <f t="shared" si="222"/>
        <v>113.88888888888889</v>
      </c>
      <c r="R3582" s="9">
        <f t="shared" si="223"/>
        <v>37.962962962962962</v>
      </c>
      <c r="S3582" t="str">
        <f>IF(P3582=Theater, "theater")</f>
        <v>theater</v>
      </c>
    </row>
    <row r="3583" spans="1:19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3">
        <f t="shared" si="220"/>
        <v>41850.471180555556</v>
      </c>
      <c r="K3583" s="5">
        <v>1405509510</v>
      </c>
      <c r="L3583" s="13">
        <f t="shared" si="221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8">
        <f t="shared" si="222"/>
        <v>100</v>
      </c>
      <c r="R3583" s="9">
        <f t="shared" si="223"/>
        <v>33.333333333333336</v>
      </c>
      <c r="S3583" t="str">
        <f>IF(P3583=Theater, "theater")</f>
        <v>theater</v>
      </c>
    </row>
    <row r="3584" spans="1:19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3">
        <f t="shared" si="220"/>
        <v>42465.095856481479</v>
      </c>
      <c r="K3584" s="5">
        <v>1458613082</v>
      </c>
      <c r="L3584" s="13">
        <f t="shared" si="221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8">
        <f t="shared" si="222"/>
        <v>287</v>
      </c>
      <c r="R3584" s="9">
        <f t="shared" si="223"/>
        <v>58.571428571428569</v>
      </c>
      <c r="S3584" t="str">
        <f>IF(P3584=Theater, "theater")</f>
        <v>theater</v>
      </c>
    </row>
    <row r="3585" spans="1:19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3">
        <f t="shared" si="220"/>
        <v>42478.384317129632</v>
      </c>
      <c r="K3585" s="5">
        <v>1455790405</v>
      </c>
      <c r="L3585" s="13">
        <f t="shared" si="221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8">
        <f t="shared" si="222"/>
        <v>108.5</v>
      </c>
      <c r="R3585" s="9">
        <f t="shared" si="223"/>
        <v>135.625</v>
      </c>
      <c r="S3585" t="str">
        <f>IF(P3585=Theater, "theater")</f>
        <v>theater</v>
      </c>
    </row>
    <row r="3586" spans="1:19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3">
        <f t="shared" si="220"/>
        <v>42198.316481481481</v>
      </c>
      <c r="K3586" s="5">
        <v>1434180944</v>
      </c>
      <c r="L3586" s="13">
        <f t="shared" si="221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8">
        <f t="shared" si="222"/>
        <v>115.5</v>
      </c>
      <c r="R3586" s="9">
        <f t="shared" si="223"/>
        <v>30.9375</v>
      </c>
      <c r="S3586" t="str">
        <f>IF(P3586=Theater, "theater")</f>
        <v>theater</v>
      </c>
    </row>
    <row r="3587" spans="1:19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3">
        <f t="shared" ref="J3587:J3650" si="224">(((I3587/60)/60)/24)+DATE(1970,1,1)</f>
        <v>41994.716319444444</v>
      </c>
      <c r="K3587" s="5">
        <v>1416589890</v>
      </c>
      <c r="L3587" s="13">
        <f t="shared" ref="L3587:L3650" si="225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8">
        <f t="shared" ref="Q3587:Q3650" si="226">E3587/D3587*100</f>
        <v>119.11764705882352</v>
      </c>
      <c r="R3587" s="9">
        <f t="shared" ref="R3587:R3650" si="227">E3587/N3587</f>
        <v>176.08695652173913</v>
      </c>
      <c r="S3587" t="str">
        <f>IF(P3587=Theater, "theater")</f>
        <v>theater</v>
      </c>
    </row>
    <row r="3588" spans="1:19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3">
        <f t="shared" si="224"/>
        <v>42636.697569444441</v>
      </c>
      <c r="K3588" s="5">
        <v>1469465070</v>
      </c>
      <c r="L3588" s="13">
        <f t="shared" si="225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8">
        <f t="shared" si="226"/>
        <v>109.42666666666668</v>
      </c>
      <c r="R3588" s="9">
        <f t="shared" si="227"/>
        <v>151.9814814814815</v>
      </c>
      <c r="S3588" t="str">
        <f>IF(P3588=Theater, "theater")</f>
        <v>theater</v>
      </c>
    </row>
    <row r="3589" spans="1:19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3">
        <f t="shared" si="224"/>
        <v>42548.791666666672</v>
      </c>
      <c r="K3589" s="5">
        <v>1463144254</v>
      </c>
      <c r="L3589" s="13">
        <f t="shared" si="225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8">
        <f t="shared" si="226"/>
        <v>126.6</v>
      </c>
      <c r="R3589" s="9">
        <f t="shared" si="227"/>
        <v>22.607142857142858</v>
      </c>
      <c r="S3589" t="str">
        <f>IF(P3589=Theater, "theater")</f>
        <v>theater</v>
      </c>
    </row>
    <row r="3590" spans="1:19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3">
        <f t="shared" si="224"/>
        <v>42123.958333333328</v>
      </c>
      <c r="K3590" s="5">
        <v>1428436410</v>
      </c>
      <c r="L3590" s="13">
        <f t="shared" si="225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8">
        <f t="shared" si="226"/>
        <v>100.49999999999999</v>
      </c>
      <c r="R3590" s="9">
        <f t="shared" si="227"/>
        <v>18.272727272727273</v>
      </c>
      <c r="S3590" t="str">
        <f>IF(P3590=Theater, "theater")</f>
        <v>theater</v>
      </c>
    </row>
    <row r="3591" spans="1:19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3">
        <f t="shared" si="224"/>
        <v>42150.647534722222</v>
      </c>
      <c r="K3591" s="5">
        <v>1430494347</v>
      </c>
      <c r="L3591" s="13">
        <f t="shared" si="225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8">
        <f t="shared" si="226"/>
        <v>127.49999999999999</v>
      </c>
      <c r="R3591" s="9">
        <f t="shared" si="227"/>
        <v>82.258064516129039</v>
      </c>
      <c r="S3591" t="str">
        <f>IF(P3591=Theater, "theater")</f>
        <v>theater</v>
      </c>
    </row>
    <row r="3592" spans="1:19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3">
        <f t="shared" si="224"/>
        <v>41932.333726851852</v>
      </c>
      <c r="K3592" s="5">
        <v>1411200034</v>
      </c>
      <c r="L3592" s="13">
        <f t="shared" si="225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8">
        <f t="shared" si="226"/>
        <v>100.05999999999999</v>
      </c>
      <c r="R3592" s="9">
        <f t="shared" si="227"/>
        <v>68.534246575342465</v>
      </c>
      <c r="S3592" t="str">
        <f>IF(P3592=Theater, "theater")</f>
        <v>theater</v>
      </c>
    </row>
    <row r="3593" spans="1:19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3">
        <f t="shared" si="224"/>
        <v>42028.207638888889</v>
      </c>
      <c r="K3593" s="5">
        <v>1419979544</v>
      </c>
      <c r="L3593" s="13">
        <f t="shared" si="225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8">
        <f t="shared" si="226"/>
        <v>175</v>
      </c>
      <c r="R3593" s="9">
        <f t="shared" si="227"/>
        <v>68.055555555555557</v>
      </c>
      <c r="S3593" t="str">
        <f>IF(P3593=Theater, "theater")</f>
        <v>theater</v>
      </c>
    </row>
    <row r="3594" spans="1:19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3">
        <f t="shared" si="224"/>
        <v>42046.207638888889</v>
      </c>
      <c r="K3594" s="5">
        <v>1418673307</v>
      </c>
      <c r="L3594" s="13">
        <f t="shared" si="225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8">
        <f t="shared" si="226"/>
        <v>127.25</v>
      </c>
      <c r="R3594" s="9">
        <f t="shared" si="227"/>
        <v>72.714285714285708</v>
      </c>
      <c r="S3594" t="str">
        <f>IF(P3594=Theater, "theater")</f>
        <v>theater</v>
      </c>
    </row>
    <row r="3595" spans="1:19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3">
        <f t="shared" si="224"/>
        <v>42009.851388888885</v>
      </c>
      <c r="K3595" s="5">
        <v>1417469639</v>
      </c>
      <c r="L3595" s="13">
        <f t="shared" si="225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8">
        <f t="shared" si="226"/>
        <v>110.63333333333334</v>
      </c>
      <c r="R3595" s="9">
        <f t="shared" si="227"/>
        <v>77.186046511627907</v>
      </c>
      <c r="S3595" t="str">
        <f>IF(P3595=Theater, "theater")</f>
        <v>theater</v>
      </c>
    </row>
    <row r="3596" spans="1:19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3">
        <f t="shared" si="224"/>
        <v>42617.066921296297</v>
      </c>
      <c r="K3596" s="5">
        <v>1470792982</v>
      </c>
      <c r="L3596" s="13">
        <f t="shared" si="225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8">
        <f t="shared" si="226"/>
        <v>125.93749999999999</v>
      </c>
      <c r="R3596" s="9">
        <f t="shared" si="227"/>
        <v>55.972222222222221</v>
      </c>
      <c r="S3596" t="str">
        <f>IF(P3596=Theater, "theater")</f>
        <v>theater</v>
      </c>
    </row>
    <row r="3597" spans="1:19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3">
        <f t="shared" si="224"/>
        <v>42076.290972222225</v>
      </c>
      <c r="K3597" s="5">
        <v>1423959123</v>
      </c>
      <c r="L3597" s="13">
        <f t="shared" si="225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8">
        <f t="shared" si="226"/>
        <v>118.5</v>
      </c>
      <c r="R3597" s="9">
        <f t="shared" si="227"/>
        <v>49.693548387096776</v>
      </c>
      <c r="S3597" t="str">
        <f>IF(P3597=Theater, "theater")</f>
        <v>theater</v>
      </c>
    </row>
    <row r="3598" spans="1:19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3">
        <f t="shared" si="224"/>
        <v>41877.715069444443</v>
      </c>
      <c r="K3598" s="5">
        <v>1407258582</v>
      </c>
      <c r="L3598" s="13">
        <f t="shared" si="225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8">
        <f t="shared" si="226"/>
        <v>107.72727272727273</v>
      </c>
      <c r="R3598" s="9">
        <f t="shared" si="227"/>
        <v>79</v>
      </c>
      <c r="S3598" t="str">
        <f>IF(P3598=Theater, "theater")</f>
        <v>theater</v>
      </c>
    </row>
    <row r="3599" spans="1:19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3">
        <f t="shared" si="224"/>
        <v>42432.249305555553</v>
      </c>
      <c r="K3599" s="5">
        <v>1455717790</v>
      </c>
      <c r="L3599" s="13">
        <f t="shared" si="225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8">
        <f t="shared" si="226"/>
        <v>102.60000000000001</v>
      </c>
      <c r="R3599" s="9">
        <f t="shared" si="227"/>
        <v>77.727272727272734</v>
      </c>
      <c r="S3599" t="str">
        <f>IF(P3599=Theater, "theater")</f>
        <v>theater</v>
      </c>
    </row>
    <row r="3600" spans="1:19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3">
        <f t="shared" si="224"/>
        <v>41885.207638888889</v>
      </c>
      <c r="K3600" s="5">
        <v>1408129822</v>
      </c>
      <c r="L3600" s="13">
        <f t="shared" si="225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8">
        <f t="shared" si="226"/>
        <v>110.1</v>
      </c>
      <c r="R3600" s="9">
        <f t="shared" si="227"/>
        <v>40.777777777777779</v>
      </c>
      <c r="S3600" t="str">
        <f>IF(P3600=Theater, "theater")</f>
        <v>theater</v>
      </c>
    </row>
    <row r="3601" spans="1:19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3">
        <f t="shared" si="224"/>
        <v>42246</v>
      </c>
      <c r="K3601" s="5">
        <v>1438715077</v>
      </c>
      <c r="L3601" s="13">
        <f t="shared" si="225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8">
        <f t="shared" si="226"/>
        <v>202</v>
      </c>
      <c r="R3601" s="9">
        <f t="shared" si="227"/>
        <v>59.411764705882355</v>
      </c>
      <c r="S3601" t="str">
        <f>IF(P3601=Theater, "theater")</f>
        <v>theater</v>
      </c>
    </row>
    <row r="3602" spans="1:19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3">
        <f t="shared" si="224"/>
        <v>42656.849120370374</v>
      </c>
      <c r="K3602" s="5">
        <v>1473970964</v>
      </c>
      <c r="L3602" s="13">
        <f t="shared" si="225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8">
        <f t="shared" si="226"/>
        <v>130</v>
      </c>
      <c r="R3602" s="9">
        <f t="shared" si="227"/>
        <v>3.25</v>
      </c>
      <c r="S3602" t="str">
        <f>IF(P3602=Theater, "theater")</f>
        <v>theater</v>
      </c>
    </row>
    <row r="3603" spans="1:19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3">
        <f t="shared" si="224"/>
        <v>42020.99863425926</v>
      </c>
      <c r="K3603" s="5">
        <v>1418860682</v>
      </c>
      <c r="L3603" s="13">
        <f t="shared" si="225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8">
        <f t="shared" si="226"/>
        <v>104.35000000000001</v>
      </c>
      <c r="R3603" s="9">
        <f t="shared" si="227"/>
        <v>39.377358490566039</v>
      </c>
      <c r="S3603" t="str">
        <f>IF(P3603=Theater, "theater")</f>
        <v>theater</v>
      </c>
    </row>
    <row r="3604" spans="1:19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3">
        <f t="shared" si="224"/>
        <v>42507.894432870366</v>
      </c>
      <c r="K3604" s="5">
        <v>1458336479</v>
      </c>
      <c r="L3604" s="13">
        <f t="shared" si="225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8">
        <f t="shared" si="226"/>
        <v>100.05</v>
      </c>
      <c r="R3604" s="9">
        <f t="shared" si="227"/>
        <v>81.673469387755105</v>
      </c>
      <c r="S3604" t="str">
        <f>IF(P3604=Theater, "theater")</f>
        <v>theater</v>
      </c>
    </row>
    <row r="3605" spans="1:19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3">
        <f t="shared" si="224"/>
        <v>42313.906018518523</v>
      </c>
      <c r="K3605" s="5">
        <v>1444164280</v>
      </c>
      <c r="L3605" s="13">
        <f t="shared" si="225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8">
        <f t="shared" si="226"/>
        <v>170.66666666666669</v>
      </c>
      <c r="R3605" s="9">
        <f t="shared" si="227"/>
        <v>44.912280701754383</v>
      </c>
      <c r="S3605" t="str">
        <f>IF(P3605=Theater, "theater")</f>
        <v>theater</v>
      </c>
    </row>
    <row r="3606" spans="1:19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3">
        <f t="shared" si="224"/>
        <v>42489.290972222225</v>
      </c>
      <c r="K3606" s="5">
        <v>1461370956</v>
      </c>
      <c r="L3606" s="13">
        <f t="shared" si="225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8">
        <f t="shared" si="226"/>
        <v>112.83333333333334</v>
      </c>
      <c r="R3606" s="9">
        <f t="shared" si="227"/>
        <v>49.05797101449275</v>
      </c>
      <c r="S3606" t="str">
        <f>IF(P3606=Theater, "theater")</f>
        <v>theater</v>
      </c>
    </row>
    <row r="3607" spans="1:19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3">
        <f t="shared" si="224"/>
        <v>42413.793124999997</v>
      </c>
      <c r="K3607" s="5">
        <v>1452798126</v>
      </c>
      <c r="L3607" s="13">
        <f t="shared" si="225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8">
        <f t="shared" si="226"/>
        <v>184</v>
      </c>
      <c r="R3607" s="9">
        <f t="shared" si="227"/>
        <v>30.666666666666668</v>
      </c>
      <c r="S3607" t="str">
        <f>IF(P3607=Theater, "theater")</f>
        <v>theater</v>
      </c>
    </row>
    <row r="3608" spans="1:19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3">
        <f t="shared" si="224"/>
        <v>42596.604826388888</v>
      </c>
      <c r="K3608" s="5">
        <v>1468593057</v>
      </c>
      <c r="L3608" s="13">
        <f t="shared" si="225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8">
        <f t="shared" si="226"/>
        <v>130.26666666666665</v>
      </c>
      <c r="R3608" s="9">
        <f t="shared" si="227"/>
        <v>61.0625</v>
      </c>
      <c r="S3608" t="str">
        <f>IF(P3608=Theater, "theater")</f>
        <v>theater</v>
      </c>
    </row>
    <row r="3609" spans="1:19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3">
        <f t="shared" si="224"/>
        <v>42353</v>
      </c>
      <c r="K3609" s="5">
        <v>1448924882</v>
      </c>
      <c r="L3609" s="13">
        <f t="shared" si="225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8">
        <f t="shared" si="226"/>
        <v>105.45454545454544</v>
      </c>
      <c r="R3609" s="9">
        <f t="shared" si="227"/>
        <v>29</v>
      </c>
      <c r="S3609" t="str">
        <f>IF(P3609=Theater, "theater")</f>
        <v>theater</v>
      </c>
    </row>
    <row r="3610" spans="1:19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3">
        <f t="shared" si="224"/>
        <v>42538.583333333328</v>
      </c>
      <c r="K3610" s="5">
        <v>1463418090</v>
      </c>
      <c r="L3610" s="13">
        <f t="shared" si="225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8">
        <f t="shared" si="226"/>
        <v>100</v>
      </c>
      <c r="R3610" s="9">
        <f t="shared" si="227"/>
        <v>29.62962962962963</v>
      </c>
      <c r="S3610" t="str">
        <f>IF(P3610=Theater, "theater")</f>
        <v>theater</v>
      </c>
    </row>
    <row r="3611" spans="1:19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3">
        <f t="shared" si="224"/>
        <v>42459.950057870374</v>
      </c>
      <c r="K3611" s="5">
        <v>1456789685</v>
      </c>
      <c r="L3611" s="13">
        <f t="shared" si="225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8">
        <f t="shared" si="226"/>
        <v>153.31632653061226</v>
      </c>
      <c r="R3611" s="9">
        <f t="shared" si="227"/>
        <v>143.0952380952381</v>
      </c>
      <c r="S3611" t="str">
        <f>IF(P3611=Theater, "theater")</f>
        <v>theater</v>
      </c>
    </row>
    <row r="3612" spans="1:19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3">
        <f t="shared" si="224"/>
        <v>42233.432129629626</v>
      </c>
      <c r="K3612" s="5">
        <v>1437214936</v>
      </c>
      <c r="L3612" s="13">
        <f t="shared" si="225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8">
        <f t="shared" si="226"/>
        <v>162.30000000000001</v>
      </c>
      <c r="R3612" s="9">
        <f t="shared" si="227"/>
        <v>52.354838709677416</v>
      </c>
      <c r="S3612" t="str">
        <f>IF(P3612=Theater, "theater")</f>
        <v>theater</v>
      </c>
    </row>
    <row r="3613" spans="1:19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3">
        <f t="shared" si="224"/>
        <v>42102.370381944449</v>
      </c>
      <c r="K3613" s="5">
        <v>1425891201</v>
      </c>
      <c r="L3613" s="13">
        <f t="shared" si="225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8">
        <f t="shared" si="226"/>
        <v>136</v>
      </c>
      <c r="R3613" s="9">
        <f t="shared" si="227"/>
        <v>66.666666666666671</v>
      </c>
      <c r="S3613" t="str">
        <f>IF(P3613=Theater, "theater")</f>
        <v>theater</v>
      </c>
    </row>
    <row r="3614" spans="1:19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3">
        <f t="shared" si="224"/>
        <v>41799.726979166669</v>
      </c>
      <c r="K3614" s="5">
        <v>1401470811</v>
      </c>
      <c r="L3614" s="13">
        <f t="shared" si="225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8">
        <f t="shared" si="226"/>
        <v>144.4</v>
      </c>
      <c r="R3614" s="9">
        <f t="shared" si="227"/>
        <v>126.66666666666667</v>
      </c>
      <c r="S3614" t="str">
        <f>IF(P3614=Theater, "theater")</f>
        <v>theater</v>
      </c>
    </row>
    <row r="3615" spans="1:19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3">
        <f t="shared" si="224"/>
        <v>41818.58997685185</v>
      </c>
      <c r="K3615" s="5">
        <v>1401372574</v>
      </c>
      <c r="L3615" s="13">
        <f t="shared" si="225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8">
        <f t="shared" si="226"/>
        <v>100</v>
      </c>
      <c r="R3615" s="9">
        <f t="shared" si="227"/>
        <v>62.5</v>
      </c>
      <c r="S3615" t="str">
        <f>IF(P3615=Theater, "theater")</f>
        <v>theater</v>
      </c>
    </row>
    <row r="3616" spans="1:19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3">
        <f t="shared" si="224"/>
        <v>42174.041851851856</v>
      </c>
      <c r="K3616" s="5">
        <v>1432083616</v>
      </c>
      <c r="L3616" s="13">
        <f t="shared" si="225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8">
        <f t="shared" si="226"/>
        <v>100.8</v>
      </c>
      <c r="R3616" s="9">
        <f t="shared" si="227"/>
        <v>35.492957746478872</v>
      </c>
      <c r="S3616" t="str">
        <f>IF(P3616=Theater, "theater")</f>
        <v>theater</v>
      </c>
    </row>
    <row r="3617" spans="1:19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3">
        <f t="shared" si="224"/>
        <v>42348.593703703707</v>
      </c>
      <c r="K3617" s="5">
        <v>1447164896</v>
      </c>
      <c r="L3617" s="13">
        <f t="shared" si="225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8">
        <f t="shared" si="226"/>
        <v>106.80000000000001</v>
      </c>
      <c r="R3617" s="9">
        <f t="shared" si="227"/>
        <v>37.083333333333336</v>
      </c>
      <c r="S3617" t="str">
        <f>IF(P3617=Theater, "theater")</f>
        <v>theater</v>
      </c>
    </row>
    <row r="3618" spans="1:19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3">
        <f t="shared" si="224"/>
        <v>42082.908148148148</v>
      </c>
      <c r="K3618" s="5">
        <v>1424213264</v>
      </c>
      <c r="L3618" s="13">
        <f t="shared" si="225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8">
        <f t="shared" si="226"/>
        <v>124.8</v>
      </c>
      <c r="R3618" s="9">
        <f t="shared" si="227"/>
        <v>69.333333333333329</v>
      </c>
      <c r="S3618" t="str">
        <f>IF(P3618=Theater, "theater")</f>
        <v>theater</v>
      </c>
    </row>
    <row r="3619" spans="1:19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3">
        <f t="shared" si="224"/>
        <v>42794</v>
      </c>
      <c r="K3619" s="5">
        <v>1486996729</v>
      </c>
      <c r="L3619" s="13">
        <f t="shared" si="225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8">
        <f t="shared" si="226"/>
        <v>118.91891891891892</v>
      </c>
      <c r="R3619" s="9">
        <f t="shared" si="227"/>
        <v>17.254901960784313</v>
      </c>
      <c r="S3619" t="str">
        <f>IF(P3619=Theater, "theater")</f>
        <v>theater</v>
      </c>
    </row>
    <row r="3620" spans="1:19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3">
        <f t="shared" si="224"/>
        <v>42158.627893518518</v>
      </c>
      <c r="K3620" s="5">
        <v>1430751850</v>
      </c>
      <c r="L3620" s="13">
        <f t="shared" si="225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8">
        <f t="shared" si="226"/>
        <v>101</v>
      </c>
      <c r="R3620" s="9">
        <f t="shared" si="227"/>
        <v>36.071428571428569</v>
      </c>
      <c r="S3620" t="str">
        <f>IF(P3620=Theater, "theater")</f>
        <v>theater</v>
      </c>
    </row>
    <row r="3621" spans="1:19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3">
        <f t="shared" si="224"/>
        <v>42693.916666666672</v>
      </c>
      <c r="K3621" s="5">
        <v>1476760226</v>
      </c>
      <c r="L3621" s="13">
        <f t="shared" si="225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8">
        <f t="shared" si="226"/>
        <v>112.99999999999999</v>
      </c>
      <c r="R3621" s="9">
        <f t="shared" si="227"/>
        <v>66.470588235294116</v>
      </c>
      <c r="S3621" t="str">
        <f>IF(P3621=Theater, "theater")</f>
        <v>theater</v>
      </c>
    </row>
    <row r="3622" spans="1:19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3">
        <f t="shared" si="224"/>
        <v>42068.166666666672</v>
      </c>
      <c r="K3622" s="5">
        <v>1422916261</v>
      </c>
      <c r="L3622" s="13">
        <f t="shared" si="225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8">
        <f t="shared" si="226"/>
        <v>105.19047619047619</v>
      </c>
      <c r="R3622" s="9">
        <f t="shared" si="227"/>
        <v>56.065989847715734</v>
      </c>
      <c r="S3622" t="str">
        <f>IF(P3622=Theater, "theater")</f>
        <v>theater</v>
      </c>
    </row>
    <row r="3623" spans="1:19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3">
        <f t="shared" si="224"/>
        <v>42643.875</v>
      </c>
      <c r="K3623" s="5">
        <v>1473200844</v>
      </c>
      <c r="L3623" s="13">
        <f t="shared" si="225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8">
        <f t="shared" si="226"/>
        <v>109.73333333333332</v>
      </c>
      <c r="R3623" s="9">
        <f t="shared" si="227"/>
        <v>47.028571428571432</v>
      </c>
      <c r="S3623" t="str">
        <f>IF(P3623=Theater, "theater")</f>
        <v>theater</v>
      </c>
    </row>
    <row r="3624" spans="1:19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3">
        <f t="shared" si="224"/>
        <v>41910.140972222223</v>
      </c>
      <c r="K3624" s="5">
        <v>1409030371</v>
      </c>
      <c r="L3624" s="13">
        <f t="shared" si="225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8">
        <f t="shared" si="226"/>
        <v>100.099</v>
      </c>
      <c r="R3624" s="9">
        <f t="shared" si="227"/>
        <v>47.666190476190479</v>
      </c>
      <c r="S3624" t="str">
        <f>IF(P3624=Theater, "theater")</f>
        <v>theater</v>
      </c>
    </row>
    <row r="3625" spans="1:19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3">
        <f t="shared" si="224"/>
        <v>41846.291666666664</v>
      </c>
      <c r="K3625" s="5">
        <v>1404841270</v>
      </c>
      <c r="L3625" s="13">
        <f t="shared" si="225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8">
        <f t="shared" si="226"/>
        <v>120</v>
      </c>
      <c r="R3625" s="9">
        <f t="shared" si="227"/>
        <v>88.235294117647058</v>
      </c>
      <c r="S3625" t="str">
        <f>IF(P3625=Theater, "theater")</f>
        <v>theater</v>
      </c>
    </row>
    <row r="3626" spans="1:19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3">
        <f t="shared" si="224"/>
        <v>42605.774189814809</v>
      </c>
      <c r="K3626" s="5">
        <v>1466793290</v>
      </c>
      <c r="L3626" s="13">
        <f t="shared" si="225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8">
        <f t="shared" si="226"/>
        <v>104.93333333333332</v>
      </c>
      <c r="R3626" s="9">
        <f t="shared" si="227"/>
        <v>80.717948717948715</v>
      </c>
      <c r="S3626" t="str">
        <f>IF(P3626=Theater, "theater")</f>
        <v>theater</v>
      </c>
    </row>
    <row r="3627" spans="1:19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3">
        <f t="shared" si="224"/>
        <v>42187.652511574073</v>
      </c>
      <c r="K3627" s="5">
        <v>1433259577</v>
      </c>
      <c r="L3627" s="13">
        <f t="shared" si="225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8">
        <f t="shared" si="226"/>
        <v>102.66666666666666</v>
      </c>
      <c r="R3627" s="9">
        <f t="shared" si="227"/>
        <v>39.487179487179489</v>
      </c>
      <c r="S3627" t="str">
        <f>IF(P3627=Theater, "theater")</f>
        <v>theater</v>
      </c>
    </row>
    <row r="3628" spans="1:19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3">
        <f t="shared" si="224"/>
        <v>41867.667326388888</v>
      </c>
      <c r="K3628" s="5">
        <v>1406390457</v>
      </c>
      <c r="L3628" s="13">
        <f t="shared" si="225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8">
        <f t="shared" si="226"/>
        <v>101.82500000000002</v>
      </c>
      <c r="R3628" s="9">
        <f t="shared" si="227"/>
        <v>84.854166666666671</v>
      </c>
      <c r="S3628" t="str">
        <f>IF(P3628=Theater, "theater")</f>
        <v>theater</v>
      </c>
    </row>
    <row r="3629" spans="1:19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3">
        <f t="shared" si="224"/>
        <v>42511.165972222225</v>
      </c>
      <c r="K3629" s="5">
        <v>1459446487</v>
      </c>
      <c r="L3629" s="13">
        <f t="shared" si="225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8">
        <f t="shared" si="226"/>
        <v>100</v>
      </c>
      <c r="R3629" s="9">
        <f t="shared" si="227"/>
        <v>68.965517241379317</v>
      </c>
      <c r="S3629" t="str">
        <f>IF(P3629=Theater, "theater")</f>
        <v>theater</v>
      </c>
    </row>
    <row r="3630" spans="1:19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3">
        <f t="shared" si="224"/>
        <v>42351.874953703707</v>
      </c>
      <c r="K3630" s="5">
        <v>1444852796</v>
      </c>
      <c r="L3630" s="13">
        <f t="shared" si="225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8">
        <f t="shared" si="226"/>
        <v>0</v>
      </c>
      <c r="R3630" s="9" t="e">
        <f t="shared" si="227"/>
        <v>#DIV/0!</v>
      </c>
      <c r="S3630" t="str">
        <f>IF(P3630=Theater, "theater")</f>
        <v>theater</v>
      </c>
    </row>
    <row r="3631" spans="1:19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3">
        <f t="shared" si="224"/>
        <v>42495.708333333328</v>
      </c>
      <c r="K3631" s="5">
        <v>1457403364</v>
      </c>
      <c r="L3631" s="13">
        <f t="shared" si="225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8">
        <f t="shared" si="226"/>
        <v>1.9999999999999998E-4</v>
      </c>
      <c r="R3631" s="9">
        <f t="shared" si="227"/>
        <v>1</v>
      </c>
      <c r="S3631" t="str">
        <f>IF(P3631=Theater, "theater")</f>
        <v>theater</v>
      </c>
    </row>
    <row r="3632" spans="1:19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3">
        <f t="shared" si="224"/>
        <v>41972.888773148152</v>
      </c>
      <c r="K3632" s="5">
        <v>1414700390</v>
      </c>
      <c r="L3632" s="13">
        <f t="shared" si="225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8">
        <f t="shared" si="226"/>
        <v>3.3333333333333333E-2</v>
      </c>
      <c r="R3632" s="9">
        <f t="shared" si="227"/>
        <v>1</v>
      </c>
      <c r="S3632" t="str">
        <f>IF(P3632=Theater, "theater")</f>
        <v>theater</v>
      </c>
    </row>
    <row r="3633" spans="1:19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3">
        <f t="shared" si="224"/>
        <v>41905.165972222225</v>
      </c>
      <c r="K3633" s="5">
        <v>1409335497</v>
      </c>
      <c r="L3633" s="13">
        <f t="shared" si="225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8">
        <f t="shared" si="226"/>
        <v>51.023391812865491</v>
      </c>
      <c r="R3633" s="9">
        <f t="shared" si="227"/>
        <v>147.88135593220338</v>
      </c>
      <c r="S3633" t="str">
        <f>IF(P3633=Theater, "theater")</f>
        <v>theater</v>
      </c>
    </row>
    <row r="3634" spans="1:19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3">
        <f t="shared" si="224"/>
        <v>41966.936909722222</v>
      </c>
      <c r="K3634" s="5">
        <v>1415053749</v>
      </c>
      <c r="L3634" s="13">
        <f t="shared" si="225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8">
        <f t="shared" si="226"/>
        <v>20</v>
      </c>
      <c r="R3634" s="9">
        <f t="shared" si="227"/>
        <v>100</v>
      </c>
      <c r="S3634" t="str">
        <f>IF(P3634=Theater, "theater")</f>
        <v>theater</v>
      </c>
    </row>
    <row r="3635" spans="1:19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3">
        <f t="shared" si="224"/>
        <v>42693.041666666672</v>
      </c>
      <c r="K3635" s="5">
        <v>1475765867</v>
      </c>
      <c r="L3635" s="13">
        <f t="shared" si="225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8">
        <f t="shared" si="226"/>
        <v>35.24</v>
      </c>
      <c r="R3635" s="9">
        <f t="shared" si="227"/>
        <v>56.838709677419352</v>
      </c>
      <c r="S3635" t="str">
        <f>IF(P3635=Theater, "theater")</f>
        <v>theater</v>
      </c>
    </row>
    <row r="3636" spans="1:19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3">
        <f t="shared" si="224"/>
        <v>42749.165972222225</v>
      </c>
      <c r="K3636" s="5">
        <v>1480219174</v>
      </c>
      <c r="L3636" s="13">
        <f t="shared" si="225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8">
        <f t="shared" si="226"/>
        <v>4.246666666666667</v>
      </c>
      <c r="R3636" s="9">
        <f t="shared" si="227"/>
        <v>176.94444444444446</v>
      </c>
      <c r="S3636" t="str">
        <f>IF(P3636=Theater, "theater")</f>
        <v>theater</v>
      </c>
    </row>
    <row r="3637" spans="1:19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3">
        <f t="shared" si="224"/>
        <v>42480.88282407407</v>
      </c>
      <c r="K3637" s="5">
        <v>1458594676</v>
      </c>
      <c r="L3637" s="13">
        <f t="shared" si="225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8">
        <f t="shared" si="226"/>
        <v>36.457142857142856</v>
      </c>
      <c r="R3637" s="9">
        <f t="shared" si="227"/>
        <v>127.6</v>
      </c>
      <c r="S3637" t="str">
        <f>IF(P3637=Theater, "theater")</f>
        <v>theater</v>
      </c>
    </row>
    <row r="3638" spans="1:19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3">
        <f t="shared" si="224"/>
        <v>42261.694780092599</v>
      </c>
      <c r="K3638" s="5">
        <v>1439224829</v>
      </c>
      <c r="L3638" s="13">
        <f t="shared" si="225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8">
        <f t="shared" si="226"/>
        <v>0</v>
      </c>
      <c r="R3638" s="9" t="e">
        <f t="shared" si="227"/>
        <v>#DIV/0!</v>
      </c>
      <c r="S3638" t="str">
        <f>IF(P3638=Theater, "theater")</f>
        <v>theater</v>
      </c>
    </row>
    <row r="3639" spans="1:19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3">
        <f t="shared" si="224"/>
        <v>42005.700636574074</v>
      </c>
      <c r="K3639" s="5">
        <v>1417538935</v>
      </c>
      <c r="L3639" s="13">
        <f t="shared" si="225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8">
        <f t="shared" si="226"/>
        <v>30.866666666666664</v>
      </c>
      <c r="R3639" s="9">
        <f t="shared" si="227"/>
        <v>66.142857142857139</v>
      </c>
      <c r="S3639" t="str">
        <f>IF(P3639=Theater, "theater")</f>
        <v>theater</v>
      </c>
    </row>
    <row r="3640" spans="1:19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3">
        <f t="shared" si="224"/>
        <v>42113.631157407406</v>
      </c>
      <c r="K3640" s="5">
        <v>1424275732</v>
      </c>
      <c r="L3640" s="13">
        <f t="shared" si="225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8">
        <f t="shared" si="226"/>
        <v>6.5454545454545459</v>
      </c>
      <c r="R3640" s="9">
        <f t="shared" si="227"/>
        <v>108</v>
      </c>
      <c r="S3640" t="str">
        <f>IF(P3640=Theater, "theater")</f>
        <v>theater</v>
      </c>
    </row>
    <row r="3641" spans="1:19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3">
        <f t="shared" si="224"/>
        <v>42650.632638888885</v>
      </c>
      <c r="K3641" s="5">
        <v>1470672906</v>
      </c>
      <c r="L3641" s="13">
        <f t="shared" si="225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8">
        <f t="shared" si="226"/>
        <v>4.0000000000000001E-3</v>
      </c>
      <c r="R3641" s="9">
        <f t="shared" si="227"/>
        <v>1</v>
      </c>
      <c r="S3641" t="str">
        <f>IF(P3641=Theater, "theater")</f>
        <v>theater</v>
      </c>
    </row>
    <row r="3642" spans="1:19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3">
        <f t="shared" si="224"/>
        <v>42134.781597222223</v>
      </c>
      <c r="K3642" s="5">
        <v>1428691530</v>
      </c>
      <c r="L3642" s="13">
        <f t="shared" si="225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8">
        <f t="shared" si="226"/>
        <v>5.5</v>
      </c>
      <c r="R3642" s="9">
        <f t="shared" si="227"/>
        <v>18.333333333333332</v>
      </c>
      <c r="S3642" t="str">
        <f>IF(P3642=Theater, "theater")</f>
        <v>theater</v>
      </c>
    </row>
    <row r="3643" spans="1:19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3">
        <f t="shared" si="224"/>
        <v>41917.208333333336</v>
      </c>
      <c r="K3643" s="5">
        <v>1410966179</v>
      </c>
      <c r="L3643" s="13">
        <f t="shared" si="225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8">
        <f t="shared" si="226"/>
        <v>0</v>
      </c>
      <c r="R3643" s="9" t="e">
        <f t="shared" si="227"/>
        <v>#DIV/0!</v>
      </c>
      <c r="S3643" t="str">
        <f>IF(P3643=Theater, "theater")</f>
        <v>theater</v>
      </c>
    </row>
    <row r="3644" spans="1:19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3">
        <f t="shared" si="224"/>
        <v>42338.708333333328</v>
      </c>
      <c r="K3644" s="5">
        <v>1445369727</v>
      </c>
      <c r="L3644" s="13">
        <f t="shared" si="225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8">
        <f t="shared" si="226"/>
        <v>2.1428571428571428</v>
      </c>
      <c r="R3644" s="9">
        <f t="shared" si="227"/>
        <v>7.5</v>
      </c>
      <c r="S3644" t="str">
        <f>IF(P3644=Theater, "theater")</f>
        <v>theater</v>
      </c>
    </row>
    <row r="3645" spans="1:19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3">
        <f t="shared" si="224"/>
        <v>42325.185636574075</v>
      </c>
      <c r="K3645" s="5">
        <v>1444274839</v>
      </c>
      <c r="L3645" s="13">
        <f t="shared" si="225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8">
        <f t="shared" si="226"/>
        <v>0</v>
      </c>
      <c r="R3645" s="9" t="e">
        <f t="shared" si="227"/>
        <v>#DIV/0!</v>
      </c>
      <c r="S3645" t="str">
        <f>IF(P3645=Theater, "theater")</f>
        <v>theater</v>
      </c>
    </row>
    <row r="3646" spans="1:19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3">
        <f t="shared" si="224"/>
        <v>42437.207638888889</v>
      </c>
      <c r="K3646" s="5">
        <v>1454996887</v>
      </c>
      <c r="L3646" s="13">
        <f t="shared" si="225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8">
        <f t="shared" si="226"/>
        <v>16.420000000000002</v>
      </c>
      <c r="R3646" s="9">
        <f t="shared" si="227"/>
        <v>68.416666666666671</v>
      </c>
      <c r="S3646" t="str">
        <f>IF(P3646=Theater, "theater")</f>
        <v>theater</v>
      </c>
    </row>
    <row r="3647" spans="1:19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3">
        <f t="shared" si="224"/>
        <v>42696.012013888889</v>
      </c>
      <c r="K3647" s="5">
        <v>1477178238</v>
      </c>
      <c r="L3647" s="13">
        <f t="shared" si="225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8">
        <f t="shared" si="226"/>
        <v>0.1</v>
      </c>
      <c r="R3647" s="9">
        <f t="shared" si="227"/>
        <v>1</v>
      </c>
      <c r="S3647" t="str">
        <f>IF(P3647=Theater, "theater")</f>
        <v>theater</v>
      </c>
    </row>
    <row r="3648" spans="1:19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3">
        <f t="shared" si="224"/>
        <v>42171.979166666672</v>
      </c>
      <c r="K3648" s="5">
        <v>1431770802</v>
      </c>
      <c r="L3648" s="13">
        <f t="shared" si="225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8">
        <f t="shared" si="226"/>
        <v>4.8099999999999996</v>
      </c>
      <c r="R3648" s="9">
        <f t="shared" si="227"/>
        <v>60.125</v>
      </c>
      <c r="S3648" t="str">
        <f>IF(P3648=Theater, "theater")</f>
        <v>theater</v>
      </c>
    </row>
    <row r="3649" spans="1:19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3">
        <f t="shared" si="224"/>
        <v>42643.749155092592</v>
      </c>
      <c r="K3649" s="5">
        <v>1471370327</v>
      </c>
      <c r="L3649" s="13">
        <f t="shared" si="225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8">
        <f t="shared" si="226"/>
        <v>6</v>
      </c>
      <c r="R3649" s="9">
        <f t="shared" si="227"/>
        <v>15</v>
      </c>
      <c r="S3649" t="str">
        <f>IF(P3649=Theater, "theater")</f>
        <v>theater</v>
      </c>
    </row>
    <row r="3650" spans="1:19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3">
        <f t="shared" si="224"/>
        <v>41917.292187500003</v>
      </c>
      <c r="K3650" s="5">
        <v>1409900445</v>
      </c>
      <c r="L3650" s="13">
        <f t="shared" si="225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8">
        <f t="shared" si="226"/>
        <v>100.38249999999999</v>
      </c>
      <c r="R3650" s="9">
        <f t="shared" si="227"/>
        <v>550.04109589041093</v>
      </c>
      <c r="S3650" t="str">
        <f>IF(P3650=Theater, "theater")</f>
        <v>theater</v>
      </c>
    </row>
    <row r="3651" spans="1:19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3">
        <f t="shared" ref="J3651:J3714" si="228">(((I3651/60)/60)/24)+DATE(1970,1,1)</f>
        <v>41806.712893518517</v>
      </c>
      <c r="K3651" s="5">
        <v>1400691994</v>
      </c>
      <c r="L3651" s="13">
        <f t="shared" ref="L3651:L3714" si="229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8">
        <f t="shared" ref="Q3651:Q3714" si="230">E3651/D3651*100</f>
        <v>104</v>
      </c>
      <c r="R3651" s="9">
        <f t="shared" ref="R3651:R3714" si="231">E3651/N3651</f>
        <v>97.5</v>
      </c>
      <c r="S3651" t="str">
        <f>IF(P3651=Theater, "theater")</f>
        <v>theater</v>
      </c>
    </row>
    <row r="3652" spans="1:19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3">
        <f t="shared" si="228"/>
        <v>42402.478981481487</v>
      </c>
      <c r="K3652" s="5">
        <v>1452598184</v>
      </c>
      <c r="L3652" s="13">
        <f t="shared" si="229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8">
        <f t="shared" si="230"/>
        <v>100</v>
      </c>
      <c r="R3652" s="9">
        <f t="shared" si="231"/>
        <v>29.411764705882351</v>
      </c>
      <c r="S3652" t="str">
        <f>IF(P3652=Theater, "theater")</f>
        <v>theater</v>
      </c>
    </row>
    <row r="3653" spans="1:19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3">
        <f t="shared" si="228"/>
        <v>41861.665972222225</v>
      </c>
      <c r="K3653" s="5">
        <v>1404833442</v>
      </c>
      <c r="L3653" s="13">
        <f t="shared" si="229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8">
        <f t="shared" si="230"/>
        <v>104</v>
      </c>
      <c r="R3653" s="9">
        <f t="shared" si="231"/>
        <v>57.777777777777779</v>
      </c>
      <c r="S3653" t="str">
        <f>IF(P3653=Theater, "theater")</f>
        <v>theater</v>
      </c>
    </row>
    <row r="3654" spans="1:19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3">
        <f t="shared" si="228"/>
        <v>42607.165972222225</v>
      </c>
      <c r="K3654" s="5">
        <v>1471188502</v>
      </c>
      <c r="L3654" s="13">
        <f t="shared" si="229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8">
        <f t="shared" si="230"/>
        <v>250.66666666666669</v>
      </c>
      <c r="R3654" s="9">
        <f t="shared" si="231"/>
        <v>44.235294117647058</v>
      </c>
      <c r="S3654" t="str">
        <f>IF(P3654=Theater, "theater")</f>
        <v>theater</v>
      </c>
    </row>
    <row r="3655" spans="1:19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3">
        <f t="shared" si="228"/>
        <v>42221.363506944443</v>
      </c>
      <c r="K3655" s="5">
        <v>1436172207</v>
      </c>
      <c r="L3655" s="13">
        <f t="shared" si="229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8">
        <f t="shared" si="230"/>
        <v>100.49999999999999</v>
      </c>
      <c r="R3655" s="9">
        <f t="shared" si="231"/>
        <v>60.909090909090907</v>
      </c>
      <c r="S3655" t="str">
        <f>IF(P3655=Theater, "theater")</f>
        <v>theater</v>
      </c>
    </row>
    <row r="3656" spans="1:19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3">
        <f t="shared" si="228"/>
        <v>42463.708333333328</v>
      </c>
      <c r="K3656" s="5">
        <v>1457690386</v>
      </c>
      <c r="L3656" s="13">
        <f t="shared" si="229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8">
        <f t="shared" si="230"/>
        <v>174.4</v>
      </c>
      <c r="R3656" s="9">
        <f t="shared" si="231"/>
        <v>68.84210526315789</v>
      </c>
      <c r="S3656" t="str">
        <f>IF(P3656=Theater, "theater")</f>
        <v>theater</v>
      </c>
    </row>
    <row r="3657" spans="1:19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3">
        <f t="shared" si="228"/>
        <v>42203.290972222225</v>
      </c>
      <c r="K3657" s="5">
        <v>1434654998</v>
      </c>
      <c r="L3657" s="13">
        <f t="shared" si="229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8">
        <f t="shared" si="230"/>
        <v>116.26</v>
      </c>
      <c r="R3657" s="9">
        <f t="shared" si="231"/>
        <v>73.582278481012665</v>
      </c>
      <c r="S3657" t="str">
        <f>IF(P3657=Theater, "theater")</f>
        <v>theater</v>
      </c>
    </row>
    <row r="3658" spans="1:19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3">
        <f t="shared" si="228"/>
        <v>42767.957638888889</v>
      </c>
      <c r="K3658" s="5">
        <v>1483393836</v>
      </c>
      <c r="L3658" s="13">
        <f t="shared" si="229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8">
        <f t="shared" si="230"/>
        <v>105.82000000000001</v>
      </c>
      <c r="R3658" s="9">
        <f t="shared" si="231"/>
        <v>115.02173913043478</v>
      </c>
      <c r="S3658" t="str">
        <f>IF(P3658=Theater, "theater")</f>
        <v>theater</v>
      </c>
    </row>
    <row r="3659" spans="1:19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3">
        <f t="shared" si="228"/>
        <v>42522.904166666667</v>
      </c>
      <c r="K3659" s="5">
        <v>1462806419</v>
      </c>
      <c r="L3659" s="13">
        <f t="shared" si="229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8">
        <f t="shared" si="230"/>
        <v>110.75</v>
      </c>
      <c r="R3659" s="9">
        <f t="shared" si="231"/>
        <v>110.75</v>
      </c>
      <c r="S3659" t="str">
        <f>IF(P3659=Theater, "theater")</f>
        <v>theater</v>
      </c>
    </row>
    <row r="3660" spans="1:19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3">
        <f t="shared" si="228"/>
        <v>41822.165972222225</v>
      </c>
      <c r="K3660" s="5">
        <v>1400272580</v>
      </c>
      <c r="L3660" s="13">
        <f t="shared" si="229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8">
        <f t="shared" si="230"/>
        <v>100.66666666666666</v>
      </c>
      <c r="R3660" s="9">
        <f t="shared" si="231"/>
        <v>75.5</v>
      </c>
      <c r="S3660" t="str">
        <f>IF(P3660=Theater, "theater")</f>
        <v>theater</v>
      </c>
    </row>
    <row r="3661" spans="1:19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3">
        <f t="shared" si="228"/>
        <v>42082.610416666663</v>
      </c>
      <c r="K3661" s="5">
        <v>1424414350</v>
      </c>
      <c r="L3661" s="13">
        <f t="shared" si="229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8">
        <f t="shared" si="230"/>
        <v>102.03333333333333</v>
      </c>
      <c r="R3661" s="9">
        <f t="shared" si="231"/>
        <v>235.46153846153845</v>
      </c>
      <c r="S3661" t="str">
        <f>IF(P3661=Theater, "theater")</f>
        <v>theater</v>
      </c>
    </row>
    <row r="3662" spans="1:19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3">
        <f t="shared" si="228"/>
        <v>41996.881076388891</v>
      </c>
      <c r="K3662" s="5">
        <v>1417208925</v>
      </c>
      <c r="L3662" s="13">
        <f t="shared" si="229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8">
        <f t="shared" si="230"/>
        <v>100</v>
      </c>
      <c r="R3662" s="9">
        <f t="shared" si="231"/>
        <v>11.363636363636363</v>
      </c>
      <c r="S3662" t="str">
        <f>IF(P3662=Theater, "theater")</f>
        <v>theater</v>
      </c>
    </row>
    <row r="3663" spans="1:19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3">
        <f t="shared" si="228"/>
        <v>42470.166666666672</v>
      </c>
      <c r="K3663" s="5">
        <v>1458336672</v>
      </c>
      <c r="L3663" s="13">
        <f t="shared" si="229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8">
        <f t="shared" si="230"/>
        <v>111.00000000000001</v>
      </c>
      <c r="R3663" s="9">
        <f t="shared" si="231"/>
        <v>92.5</v>
      </c>
      <c r="S3663" t="str">
        <f>IF(P3663=Theater, "theater")</f>
        <v>theater</v>
      </c>
    </row>
    <row r="3664" spans="1:19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3">
        <f t="shared" si="228"/>
        <v>42094.178402777776</v>
      </c>
      <c r="K3664" s="5">
        <v>1425187014</v>
      </c>
      <c r="L3664" s="13">
        <f t="shared" si="229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8">
        <f t="shared" si="230"/>
        <v>101.42500000000001</v>
      </c>
      <c r="R3664" s="9">
        <f t="shared" si="231"/>
        <v>202.85</v>
      </c>
      <c r="S3664" t="str">
        <f>IF(P3664=Theater, "theater")</f>
        <v>theater</v>
      </c>
    </row>
    <row r="3665" spans="1:19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3">
        <f t="shared" si="228"/>
        <v>42725.493402777778</v>
      </c>
      <c r="K3665" s="5">
        <v>1477133430</v>
      </c>
      <c r="L3665" s="13">
        <f t="shared" si="229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8">
        <f t="shared" si="230"/>
        <v>104</v>
      </c>
      <c r="R3665" s="9">
        <f t="shared" si="231"/>
        <v>26</v>
      </c>
      <c r="S3665" t="str">
        <f>IF(P3665=Theater, "theater")</f>
        <v>theater</v>
      </c>
    </row>
    <row r="3666" spans="1:19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3">
        <f t="shared" si="228"/>
        <v>42537.248715277776</v>
      </c>
      <c r="K3666" s="5">
        <v>1464847089</v>
      </c>
      <c r="L3666" s="13">
        <f t="shared" si="229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8">
        <f t="shared" si="230"/>
        <v>109.375</v>
      </c>
      <c r="R3666" s="9">
        <f t="shared" si="231"/>
        <v>46.05263157894737</v>
      </c>
      <c r="S3666" t="str">
        <f>IF(P3666=Theater, "theater")</f>
        <v>theater</v>
      </c>
    </row>
    <row r="3667" spans="1:19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3">
        <f t="shared" si="228"/>
        <v>42305.829166666663</v>
      </c>
      <c r="K3667" s="5">
        <v>1445109822</v>
      </c>
      <c r="L3667" s="13">
        <f t="shared" si="229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8">
        <f t="shared" si="230"/>
        <v>115.16129032258064</v>
      </c>
      <c r="R3667" s="9">
        <f t="shared" si="231"/>
        <v>51</v>
      </c>
      <c r="S3667" t="str">
        <f>IF(P3667=Theater, "theater")</f>
        <v>theater</v>
      </c>
    </row>
    <row r="3668" spans="1:19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3">
        <f t="shared" si="228"/>
        <v>41844.291666666664</v>
      </c>
      <c r="K3668" s="5">
        <v>1404337382</v>
      </c>
      <c r="L3668" s="13">
        <f t="shared" si="229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8">
        <f t="shared" si="230"/>
        <v>100</v>
      </c>
      <c r="R3668" s="9">
        <f t="shared" si="231"/>
        <v>31.578947368421051</v>
      </c>
      <c r="S3668" t="str">
        <f>IF(P3668=Theater, "theater")</f>
        <v>theater</v>
      </c>
    </row>
    <row r="3669" spans="1:19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3">
        <f t="shared" si="228"/>
        <v>42203.970127314817</v>
      </c>
      <c r="K3669" s="5">
        <v>1434669419</v>
      </c>
      <c r="L3669" s="13">
        <f t="shared" si="229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8">
        <f t="shared" si="230"/>
        <v>103.17033333333335</v>
      </c>
      <c r="R3669" s="9">
        <f t="shared" si="231"/>
        <v>53.363965517241382</v>
      </c>
      <c r="S3669" t="str">
        <f>IF(P3669=Theater, "theater")</f>
        <v>theater</v>
      </c>
    </row>
    <row r="3670" spans="1:19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3">
        <f t="shared" si="228"/>
        <v>42208.772916666669</v>
      </c>
      <c r="K3670" s="5">
        <v>1435670452</v>
      </c>
      <c r="L3670" s="13">
        <f t="shared" si="229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8">
        <f t="shared" si="230"/>
        <v>103.49999999999999</v>
      </c>
      <c r="R3670" s="9">
        <f t="shared" si="231"/>
        <v>36.964285714285715</v>
      </c>
      <c r="S3670" t="str">
        <f>IF(P3670=Theater, "theater")</f>
        <v>theater</v>
      </c>
    </row>
    <row r="3671" spans="1:19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3">
        <f t="shared" si="228"/>
        <v>42166.675196759257</v>
      </c>
      <c r="K3671" s="5">
        <v>1431447137</v>
      </c>
      <c r="L3671" s="13">
        <f t="shared" si="229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8">
        <f t="shared" si="230"/>
        <v>138.19999999999999</v>
      </c>
      <c r="R3671" s="9">
        <f t="shared" si="231"/>
        <v>81.294117647058826</v>
      </c>
      <c r="S3671" t="str">
        <f>IF(P3671=Theater, "theater")</f>
        <v>theater</v>
      </c>
    </row>
    <row r="3672" spans="1:19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3">
        <f t="shared" si="228"/>
        <v>42155.958333333328</v>
      </c>
      <c r="K3672" s="5">
        <v>1431951611</v>
      </c>
      <c r="L3672" s="13">
        <f t="shared" si="229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8">
        <f t="shared" si="230"/>
        <v>109.54545454545455</v>
      </c>
      <c r="R3672" s="9">
        <f t="shared" si="231"/>
        <v>20.083333333333332</v>
      </c>
      <c r="S3672" t="str">
        <f>IF(P3672=Theater, "theater")</f>
        <v>theater</v>
      </c>
    </row>
    <row r="3673" spans="1:19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3">
        <f t="shared" si="228"/>
        <v>41841.165972222225</v>
      </c>
      <c r="K3673" s="5">
        <v>1404140667</v>
      </c>
      <c r="L3673" s="13">
        <f t="shared" si="229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8">
        <f t="shared" si="230"/>
        <v>100.85714285714286</v>
      </c>
      <c r="R3673" s="9">
        <f t="shared" si="231"/>
        <v>88.25</v>
      </c>
      <c r="S3673" t="str">
        <f>IF(P3673=Theater, "theater")</f>
        <v>theater</v>
      </c>
    </row>
    <row r="3674" spans="1:19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3">
        <f t="shared" si="228"/>
        <v>41908.946574074071</v>
      </c>
      <c r="K3674" s="5">
        <v>1409179384</v>
      </c>
      <c r="L3674" s="13">
        <f t="shared" si="229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8">
        <f t="shared" si="230"/>
        <v>101.53333333333335</v>
      </c>
      <c r="R3674" s="9">
        <f t="shared" si="231"/>
        <v>53.438596491228068</v>
      </c>
      <c r="S3674" t="str">
        <f>IF(P3674=Theater, "theater")</f>
        <v>theater</v>
      </c>
    </row>
    <row r="3675" spans="1:19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3">
        <f t="shared" si="228"/>
        <v>41948.536111111112</v>
      </c>
      <c r="K3675" s="5">
        <v>1412233497</v>
      </c>
      <c r="L3675" s="13">
        <f t="shared" si="229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8">
        <f t="shared" si="230"/>
        <v>113.625</v>
      </c>
      <c r="R3675" s="9">
        <f t="shared" si="231"/>
        <v>39.868421052631582</v>
      </c>
      <c r="S3675" t="str">
        <f>IF(P3675=Theater, "theater")</f>
        <v>theater</v>
      </c>
    </row>
    <row r="3676" spans="1:19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3">
        <f t="shared" si="228"/>
        <v>42616.873020833329</v>
      </c>
      <c r="K3676" s="5">
        <v>1467752229</v>
      </c>
      <c r="L3676" s="13">
        <f t="shared" si="229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8">
        <f t="shared" si="230"/>
        <v>100</v>
      </c>
      <c r="R3676" s="9">
        <f t="shared" si="231"/>
        <v>145.16129032258064</v>
      </c>
      <c r="S3676" t="str">
        <f>IF(P3676=Theater, "theater")</f>
        <v>theater</v>
      </c>
    </row>
    <row r="3677" spans="1:19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3">
        <f t="shared" si="228"/>
        <v>42505.958333333328</v>
      </c>
      <c r="K3677" s="5">
        <v>1462285182</v>
      </c>
      <c r="L3677" s="13">
        <f t="shared" si="229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8">
        <f t="shared" si="230"/>
        <v>140</v>
      </c>
      <c r="R3677" s="9">
        <f t="shared" si="231"/>
        <v>23.333333333333332</v>
      </c>
      <c r="S3677" t="str">
        <f>IF(P3677=Theater, "theater")</f>
        <v>theater</v>
      </c>
    </row>
    <row r="3678" spans="1:19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3">
        <f t="shared" si="228"/>
        <v>41894.815787037034</v>
      </c>
      <c r="K3678" s="5">
        <v>1408995284</v>
      </c>
      <c r="L3678" s="13">
        <f t="shared" si="229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8">
        <f t="shared" si="230"/>
        <v>128.75</v>
      </c>
      <c r="R3678" s="9">
        <f t="shared" si="231"/>
        <v>64.375</v>
      </c>
      <c r="S3678" t="str">
        <f>IF(P3678=Theater, "theater")</f>
        <v>theater</v>
      </c>
    </row>
    <row r="3679" spans="1:19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3">
        <f t="shared" si="228"/>
        <v>41823.165972222225</v>
      </c>
      <c r="K3679" s="5">
        <v>1402580818</v>
      </c>
      <c r="L3679" s="13">
        <f t="shared" si="229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8">
        <f t="shared" si="230"/>
        <v>102.90416666666667</v>
      </c>
      <c r="R3679" s="9">
        <f t="shared" si="231"/>
        <v>62.052763819095475</v>
      </c>
      <c r="S3679" t="str">
        <f>IF(P3679=Theater, "theater")</f>
        <v>theater</v>
      </c>
    </row>
    <row r="3680" spans="1:19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3">
        <f t="shared" si="228"/>
        <v>42155.531226851846</v>
      </c>
      <c r="K3680" s="5">
        <v>1430052298</v>
      </c>
      <c r="L3680" s="13">
        <f t="shared" si="229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8">
        <f t="shared" si="230"/>
        <v>102.49999999999999</v>
      </c>
      <c r="R3680" s="9">
        <f t="shared" si="231"/>
        <v>66.129032258064512</v>
      </c>
      <c r="S3680" t="str">
        <f>IF(P3680=Theater, "theater")</f>
        <v>theater</v>
      </c>
    </row>
    <row r="3681" spans="1:19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3">
        <f t="shared" si="228"/>
        <v>41821.207638888889</v>
      </c>
      <c r="K3681" s="5">
        <v>1401214581</v>
      </c>
      <c r="L3681" s="13">
        <f t="shared" si="229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8">
        <f t="shared" si="230"/>
        <v>110.1</v>
      </c>
      <c r="R3681" s="9">
        <f t="shared" si="231"/>
        <v>73.400000000000006</v>
      </c>
      <c r="S3681" t="str">
        <f>IF(P3681=Theater, "theater")</f>
        <v>theater</v>
      </c>
    </row>
    <row r="3682" spans="1:19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3">
        <f t="shared" si="228"/>
        <v>42648.454097222217</v>
      </c>
      <c r="K3682" s="5">
        <v>1473850434</v>
      </c>
      <c r="L3682" s="13">
        <f t="shared" si="229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8">
        <f t="shared" si="230"/>
        <v>112.76666666666667</v>
      </c>
      <c r="R3682" s="9">
        <f t="shared" si="231"/>
        <v>99.5</v>
      </c>
      <c r="S3682" t="str">
        <f>IF(P3682=Theater, "theater")</f>
        <v>theater</v>
      </c>
    </row>
    <row r="3683" spans="1:19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3">
        <f t="shared" si="228"/>
        <v>42384.651504629626</v>
      </c>
      <c r="K3683" s="5">
        <v>1452008290</v>
      </c>
      <c r="L3683" s="13">
        <f t="shared" si="229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8">
        <f t="shared" si="230"/>
        <v>111.9</v>
      </c>
      <c r="R3683" s="9">
        <f t="shared" si="231"/>
        <v>62.166666666666664</v>
      </c>
      <c r="S3683" t="str">
        <f>IF(P3683=Theater, "theater")</f>
        <v>theater</v>
      </c>
    </row>
    <row r="3684" spans="1:19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3">
        <f t="shared" si="228"/>
        <v>41806.290972222225</v>
      </c>
      <c r="K3684" s="5">
        <v>1399998418</v>
      </c>
      <c r="L3684" s="13">
        <f t="shared" si="229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8">
        <f t="shared" si="230"/>
        <v>139.19999999999999</v>
      </c>
      <c r="R3684" s="9">
        <f t="shared" si="231"/>
        <v>62.328358208955223</v>
      </c>
      <c r="S3684" t="str">
        <f>IF(P3684=Theater, "theater")</f>
        <v>theater</v>
      </c>
    </row>
    <row r="3685" spans="1:19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3">
        <f t="shared" si="228"/>
        <v>42663.116851851853</v>
      </c>
      <c r="K3685" s="5">
        <v>1474339696</v>
      </c>
      <c r="L3685" s="13">
        <f t="shared" si="229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8">
        <f t="shared" si="230"/>
        <v>110.85714285714286</v>
      </c>
      <c r="R3685" s="9">
        <f t="shared" si="231"/>
        <v>58.787878787878789</v>
      </c>
      <c r="S3685" t="str">
        <f>IF(P3685=Theater, "theater")</f>
        <v>theater</v>
      </c>
    </row>
    <row r="3686" spans="1:19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3">
        <f t="shared" si="228"/>
        <v>42249.180393518516</v>
      </c>
      <c r="K3686" s="5">
        <v>1438575586</v>
      </c>
      <c r="L3686" s="13">
        <f t="shared" si="229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8">
        <f t="shared" si="230"/>
        <v>139.06666666666666</v>
      </c>
      <c r="R3686" s="9">
        <f t="shared" si="231"/>
        <v>45.347826086956523</v>
      </c>
      <c r="S3686" t="str">
        <f>IF(P3686=Theater, "theater")</f>
        <v>theater</v>
      </c>
    </row>
    <row r="3687" spans="1:19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3">
        <f t="shared" si="228"/>
        <v>41778.875</v>
      </c>
      <c r="K3687" s="5">
        <v>1398348859</v>
      </c>
      <c r="L3687" s="13">
        <f t="shared" si="229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8">
        <f t="shared" si="230"/>
        <v>105.69999999999999</v>
      </c>
      <c r="R3687" s="9">
        <f t="shared" si="231"/>
        <v>41.944444444444443</v>
      </c>
      <c r="S3687" t="str">
        <f>IF(P3687=Theater, "theater")</f>
        <v>theater</v>
      </c>
    </row>
    <row r="3688" spans="1:19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3">
        <f t="shared" si="228"/>
        <v>42245.165972222225</v>
      </c>
      <c r="K3688" s="5">
        <v>1439567660</v>
      </c>
      <c r="L3688" s="13">
        <f t="shared" si="229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8">
        <f t="shared" si="230"/>
        <v>101.42857142857142</v>
      </c>
      <c r="R3688" s="9">
        <f t="shared" si="231"/>
        <v>59.166666666666664</v>
      </c>
      <c r="S3688" t="str">
        <f>IF(P3688=Theater, "theater")</f>
        <v>theater</v>
      </c>
    </row>
    <row r="3689" spans="1:19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3">
        <f t="shared" si="228"/>
        <v>41817.218229166669</v>
      </c>
      <c r="K3689" s="5">
        <v>1401254055</v>
      </c>
      <c r="L3689" s="13">
        <f t="shared" si="229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8">
        <f t="shared" si="230"/>
        <v>100.245</v>
      </c>
      <c r="R3689" s="9">
        <f t="shared" si="231"/>
        <v>200.49</v>
      </c>
      <c r="S3689" t="str">
        <f>IF(P3689=Theater, "theater")</f>
        <v>theater</v>
      </c>
    </row>
    <row r="3690" spans="1:19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3">
        <f t="shared" si="228"/>
        <v>41859.787083333329</v>
      </c>
      <c r="K3690" s="5">
        <v>1404932004</v>
      </c>
      <c r="L3690" s="13">
        <f t="shared" si="229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8">
        <f t="shared" si="230"/>
        <v>109.16666666666666</v>
      </c>
      <c r="R3690" s="9">
        <f t="shared" si="231"/>
        <v>83.974358974358978</v>
      </c>
      <c r="S3690" t="str">
        <f>IF(P3690=Theater, "theater")</f>
        <v>theater</v>
      </c>
    </row>
    <row r="3691" spans="1:19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3">
        <f t="shared" si="228"/>
        <v>42176.934027777781</v>
      </c>
      <c r="K3691" s="5">
        <v>1432410639</v>
      </c>
      <c r="L3691" s="13">
        <f t="shared" si="229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8">
        <f t="shared" si="230"/>
        <v>118.33333333333333</v>
      </c>
      <c r="R3691" s="9">
        <f t="shared" si="231"/>
        <v>57.258064516129032</v>
      </c>
      <c r="S3691" t="str">
        <f>IF(P3691=Theater, "theater")</f>
        <v>theater</v>
      </c>
    </row>
    <row r="3692" spans="1:19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3">
        <f t="shared" si="228"/>
        <v>41970.639849537038</v>
      </c>
      <c r="K3692" s="5">
        <v>1414506083</v>
      </c>
      <c r="L3692" s="13">
        <f t="shared" si="229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8">
        <f t="shared" si="230"/>
        <v>120</v>
      </c>
      <c r="R3692" s="9">
        <f t="shared" si="231"/>
        <v>58.064516129032256</v>
      </c>
      <c r="S3692" t="str">
        <f>IF(P3692=Theater, "theater")</f>
        <v>theater</v>
      </c>
    </row>
    <row r="3693" spans="1:19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3">
        <f t="shared" si="228"/>
        <v>42065.207638888889</v>
      </c>
      <c r="K3693" s="5">
        <v>1421426929</v>
      </c>
      <c r="L3693" s="13">
        <f t="shared" si="229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8">
        <f t="shared" si="230"/>
        <v>127.96000000000001</v>
      </c>
      <c r="R3693" s="9">
        <f t="shared" si="231"/>
        <v>186.80291970802921</v>
      </c>
      <c r="S3693" t="str">
        <f>IF(P3693=Theater, "theater")</f>
        <v>theater</v>
      </c>
    </row>
    <row r="3694" spans="1:19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3">
        <f t="shared" si="228"/>
        <v>41901</v>
      </c>
      <c r="K3694" s="5">
        <v>1410304179</v>
      </c>
      <c r="L3694" s="13">
        <f t="shared" si="229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8">
        <f t="shared" si="230"/>
        <v>126</v>
      </c>
      <c r="R3694" s="9">
        <f t="shared" si="231"/>
        <v>74.117647058823536</v>
      </c>
      <c r="S3694" t="str">
        <f>IF(P3694=Theater, "theater")</f>
        <v>theater</v>
      </c>
    </row>
    <row r="3695" spans="1:19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3">
        <f t="shared" si="228"/>
        <v>42338.9375</v>
      </c>
      <c r="K3695" s="5">
        <v>1446352529</v>
      </c>
      <c r="L3695" s="13">
        <f t="shared" si="229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8">
        <f t="shared" si="230"/>
        <v>129.12912912912913</v>
      </c>
      <c r="R3695" s="9">
        <f t="shared" si="231"/>
        <v>30.714285714285715</v>
      </c>
      <c r="S3695" t="str">
        <f>IF(P3695=Theater, "theater")</f>
        <v>theater</v>
      </c>
    </row>
    <row r="3696" spans="1:19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3">
        <f t="shared" si="228"/>
        <v>42527.083333333328</v>
      </c>
      <c r="K3696" s="5">
        <v>1461985967</v>
      </c>
      <c r="L3696" s="13">
        <f t="shared" si="229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8">
        <f t="shared" si="230"/>
        <v>107.42857142857143</v>
      </c>
      <c r="R3696" s="9">
        <f t="shared" si="231"/>
        <v>62.666666666666664</v>
      </c>
      <c r="S3696" t="str">
        <f>IF(P3696=Theater, "theater")</f>
        <v>theater</v>
      </c>
    </row>
    <row r="3697" spans="1:19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3">
        <f t="shared" si="228"/>
        <v>42015.870486111111</v>
      </c>
      <c r="K3697" s="5">
        <v>1419281610</v>
      </c>
      <c r="L3697" s="13">
        <f t="shared" si="229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8">
        <f t="shared" si="230"/>
        <v>100.125</v>
      </c>
      <c r="R3697" s="9">
        <f t="shared" si="231"/>
        <v>121.36363636363636</v>
      </c>
      <c r="S3697" t="str">
        <f>IF(P3697=Theater, "theater")</f>
        <v>theater</v>
      </c>
    </row>
    <row r="3698" spans="1:19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3">
        <f t="shared" si="228"/>
        <v>42048.617083333331</v>
      </c>
      <c r="K3698" s="5">
        <v>1418654916</v>
      </c>
      <c r="L3698" s="13">
        <f t="shared" si="229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8">
        <f t="shared" si="230"/>
        <v>155</v>
      </c>
      <c r="R3698" s="9">
        <f t="shared" si="231"/>
        <v>39.743589743589745</v>
      </c>
      <c r="S3698" t="str">
        <f>IF(P3698=Theater, "theater")</f>
        <v>theater</v>
      </c>
    </row>
    <row r="3699" spans="1:19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3">
        <f t="shared" si="228"/>
        <v>42500.465833333335</v>
      </c>
      <c r="K3699" s="5">
        <v>1461064248</v>
      </c>
      <c r="L3699" s="13">
        <f t="shared" si="229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8">
        <f t="shared" si="230"/>
        <v>108</v>
      </c>
      <c r="R3699" s="9">
        <f t="shared" si="231"/>
        <v>72</v>
      </c>
      <c r="S3699" t="str">
        <f>IF(P3699=Theater, "theater")</f>
        <v>theater</v>
      </c>
    </row>
    <row r="3700" spans="1:19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3">
        <f t="shared" si="228"/>
        <v>42431.806562500002</v>
      </c>
      <c r="K3700" s="5">
        <v>1454354487</v>
      </c>
      <c r="L3700" s="13">
        <f t="shared" si="229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8">
        <f t="shared" si="230"/>
        <v>110.52</v>
      </c>
      <c r="R3700" s="9">
        <f t="shared" si="231"/>
        <v>40.632352941176471</v>
      </c>
      <c r="S3700" t="str">
        <f>IF(P3700=Theater, "theater")</f>
        <v>theater</v>
      </c>
    </row>
    <row r="3701" spans="1:19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3">
        <f t="shared" si="228"/>
        <v>41927.602037037039</v>
      </c>
      <c r="K3701" s="5">
        <v>1410791216</v>
      </c>
      <c r="L3701" s="13">
        <f t="shared" si="229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8">
        <f t="shared" si="230"/>
        <v>100.8</v>
      </c>
      <c r="R3701" s="9">
        <f t="shared" si="231"/>
        <v>63</v>
      </c>
      <c r="S3701" t="str">
        <f>IF(P3701=Theater, "theater")</f>
        <v>theater</v>
      </c>
    </row>
    <row r="3702" spans="1:19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3">
        <f t="shared" si="228"/>
        <v>41912.666666666664</v>
      </c>
      <c r="K3702" s="5">
        <v>1409493800</v>
      </c>
      <c r="L3702" s="13">
        <f t="shared" si="229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8">
        <f t="shared" si="230"/>
        <v>121.2</v>
      </c>
      <c r="R3702" s="9">
        <f t="shared" si="231"/>
        <v>33.666666666666664</v>
      </c>
      <c r="S3702" t="str">
        <f>IF(P3702=Theater, "theater")</f>
        <v>theater</v>
      </c>
    </row>
    <row r="3703" spans="1:19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3">
        <f t="shared" si="228"/>
        <v>42159.541585648149</v>
      </c>
      <c r="K3703" s="5">
        <v>1430830793</v>
      </c>
      <c r="L3703" s="13">
        <f t="shared" si="229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8">
        <f t="shared" si="230"/>
        <v>100.33333333333334</v>
      </c>
      <c r="R3703" s="9">
        <f t="shared" si="231"/>
        <v>38.589743589743591</v>
      </c>
      <c r="S3703" t="str">
        <f>IF(P3703=Theater, "theater")</f>
        <v>theater</v>
      </c>
    </row>
    <row r="3704" spans="1:19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3">
        <f t="shared" si="228"/>
        <v>42561.957638888889</v>
      </c>
      <c r="K3704" s="5">
        <v>1464958484</v>
      </c>
      <c r="L3704" s="13">
        <f t="shared" si="229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8">
        <f t="shared" si="230"/>
        <v>109.16666666666666</v>
      </c>
      <c r="R3704" s="9">
        <f t="shared" si="231"/>
        <v>155.95238095238096</v>
      </c>
      <c r="S3704" t="str">
        <f>IF(P3704=Theater, "theater")</f>
        <v>theater</v>
      </c>
    </row>
    <row r="3705" spans="1:19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3">
        <f t="shared" si="228"/>
        <v>42595.290972222225</v>
      </c>
      <c r="K3705" s="5">
        <v>1467720388</v>
      </c>
      <c r="L3705" s="13">
        <f t="shared" si="229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8">
        <f t="shared" si="230"/>
        <v>123.42857142857142</v>
      </c>
      <c r="R3705" s="9">
        <f t="shared" si="231"/>
        <v>43.2</v>
      </c>
      <c r="S3705" t="str">
        <f>IF(P3705=Theater, "theater")</f>
        <v>theater</v>
      </c>
    </row>
    <row r="3706" spans="1:19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3">
        <f t="shared" si="228"/>
        <v>42521.689745370371</v>
      </c>
      <c r="K3706" s="5">
        <v>1459528394</v>
      </c>
      <c r="L3706" s="13">
        <f t="shared" si="229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8">
        <f t="shared" si="230"/>
        <v>136.33666666666667</v>
      </c>
      <c r="R3706" s="9">
        <f t="shared" si="231"/>
        <v>15.148518518518518</v>
      </c>
      <c r="S3706" t="str">
        <f>IF(P3706=Theater, "theater")</f>
        <v>theater</v>
      </c>
    </row>
    <row r="3707" spans="1:19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3">
        <f t="shared" si="228"/>
        <v>41813.75</v>
      </c>
      <c r="K3707" s="5">
        <v>1401714114</v>
      </c>
      <c r="L3707" s="13">
        <f t="shared" si="229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8">
        <f t="shared" si="230"/>
        <v>103.46657233816768</v>
      </c>
      <c r="R3707" s="9">
        <f t="shared" si="231"/>
        <v>83.571428571428569</v>
      </c>
      <c r="S3707" t="str">
        <f>IF(P3707=Theater, "theater")</f>
        <v>theater</v>
      </c>
    </row>
    <row r="3708" spans="1:19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3">
        <f t="shared" si="228"/>
        <v>41894.913761574076</v>
      </c>
      <c r="K3708" s="5">
        <v>1409262949</v>
      </c>
      <c r="L3708" s="13">
        <f t="shared" si="229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8">
        <f t="shared" si="230"/>
        <v>121.33333333333334</v>
      </c>
      <c r="R3708" s="9">
        <f t="shared" si="231"/>
        <v>140</v>
      </c>
      <c r="S3708" t="str">
        <f>IF(P3708=Theater, "theater")</f>
        <v>theater</v>
      </c>
    </row>
    <row r="3709" spans="1:19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3">
        <f t="shared" si="228"/>
        <v>42573.226388888885</v>
      </c>
      <c r="K3709" s="5">
        <v>1467335378</v>
      </c>
      <c r="L3709" s="13">
        <f t="shared" si="229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8">
        <f t="shared" si="230"/>
        <v>186</v>
      </c>
      <c r="R3709" s="9">
        <f t="shared" si="231"/>
        <v>80.869565217391298</v>
      </c>
      <c r="S3709" t="str">
        <f>IF(P3709=Theater, "theater")</f>
        <v>theater</v>
      </c>
    </row>
    <row r="3710" spans="1:19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3">
        <f t="shared" si="228"/>
        <v>41824.142199074071</v>
      </c>
      <c r="K3710" s="5">
        <v>1403234686</v>
      </c>
      <c r="L3710" s="13">
        <f t="shared" si="229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8">
        <f t="shared" si="230"/>
        <v>300</v>
      </c>
      <c r="R3710" s="9">
        <f t="shared" si="231"/>
        <v>53.846153846153847</v>
      </c>
      <c r="S3710" t="str">
        <f>IF(P3710=Theater, "theater")</f>
        <v>theater</v>
      </c>
    </row>
    <row r="3711" spans="1:19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3">
        <f t="shared" si="228"/>
        <v>41815.707708333335</v>
      </c>
      <c r="K3711" s="5">
        <v>1401123546</v>
      </c>
      <c r="L3711" s="13">
        <f t="shared" si="229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8">
        <f t="shared" si="230"/>
        <v>108.25</v>
      </c>
      <c r="R3711" s="9">
        <f t="shared" si="231"/>
        <v>30.928571428571427</v>
      </c>
      <c r="S3711" t="str">
        <f>IF(P3711=Theater, "theater")</f>
        <v>theater</v>
      </c>
    </row>
    <row r="3712" spans="1:19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3">
        <f t="shared" si="228"/>
        <v>42097.576249999998</v>
      </c>
      <c r="K3712" s="5">
        <v>1425908988</v>
      </c>
      <c r="L3712" s="13">
        <f t="shared" si="229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8">
        <f t="shared" si="230"/>
        <v>141.15384615384616</v>
      </c>
      <c r="R3712" s="9">
        <f t="shared" si="231"/>
        <v>67.962962962962962</v>
      </c>
      <c r="S3712" t="str">
        <f>IF(P3712=Theater, "theater")</f>
        <v>theater</v>
      </c>
    </row>
    <row r="3713" spans="1:19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3">
        <f t="shared" si="228"/>
        <v>41805.666666666664</v>
      </c>
      <c r="K3713" s="5">
        <v>1400606573</v>
      </c>
      <c r="L3713" s="13">
        <f t="shared" si="229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8">
        <f t="shared" si="230"/>
        <v>113.99999999999999</v>
      </c>
      <c r="R3713" s="9">
        <f t="shared" si="231"/>
        <v>27.142857142857142</v>
      </c>
      <c r="S3713" t="str">
        <f>IF(P3713=Theater, "theater")</f>
        <v>theater</v>
      </c>
    </row>
    <row r="3714" spans="1:19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3">
        <f t="shared" si="228"/>
        <v>42155.290972222225</v>
      </c>
      <c r="K3714" s="5">
        <v>1431230867</v>
      </c>
      <c r="L3714" s="13">
        <f t="shared" si="229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8">
        <f t="shared" si="230"/>
        <v>153.73333333333335</v>
      </c>
      <c r="R3714" s="9">
        <f t="shared" si="231"/>
        <v>110.86538461538461</v>
      </c>
      <c r="S3714" t="str">
        <f>IF(P3714=Theater, "theater")</f>
        <v>theater</v>
      </c>
    </row>
    <row r="3715" spans="1:19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3">
        <f t="shared" ref="J3715:J3778" si="232">(((I3715/60)/60)/24)+DATE(1970,1,1)</f>
        <v>42525.738032407404</v>
      </c>
      <c r="K3715" s="5">
        <v>1463334166</v>
      </c>
      <c r="L3715" s="13">
        <f t="shared" ref="L3715:L3778" si="233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8">
        <f t="shared" ref="Q3715:Q3778" si="234">E3715/D3715*100</f>
        <v>101.49999999999999</v>
      </c>
      <c r="R3715" s="9">
        <f t="shared" ref="R3715:R3778" si="235">E3715/N3715</f>
        <v>106.84210526315789</v>
      </c>
      <c r="S3715" t="str">
        <f>IF(P3715=Theater, "theater")</f>
        <v>theater</v>
      </c>
    </row>
    <row r="3716" spans="1:19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3">
        <f t="shared" si="232"/>
        <v>42150.165972222225</v>
      </c>
      <c r="K3716" s="5">
        <v>1429881667</v>
      </c>
      <c r="L3716" s="13">
        <f t="shared" si="233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8">
        <f t="shared" si="234"/>
        <v>102.35000000000001</v>
      </c>
      <c r="R3716" s="9">
        <f t="shared" si="235"/>
        <v>105.51546391752578</v>
      </c>
      <c r="S3716" t="str">
        <f>IF(P3716=Theater, "theater")</f>
        <v>theater</v>
      </c>
    </row>
    <row r="3717" spans="1:19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3">
        <f t="shared" si="232"/>
        <v>42094.536111111112</v>
      </c>
      <c r="K3717" s="5">
        <v>1422834819</v>
      </c>
      <c r="L3717" s="13">
        <f t="shared" si="233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8">
        <f t="shared" si="234"/>
        <v>102.57142857142858</v>
      </c>
      <c r="R3717" s="9">
        <f t="shared" si="235"/>
        <v>132.96296296296296</v>
      </c>
      <c r="S3717" t="str">
        <f>IF(P3717=Theater, "theater")</f>
        <v>theater</v>
      </c>
    </row>
    <row r="3718" spans="1:19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3">
        <f t="shared" si="232"/>
        <v>42390.887835648144</v>
      </c>
      <c r="K3718" s="5">
        <v>1450819109</v>
      </c>
      <c r="L3718" s="13">
        <f t="shared" si="233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8">
        <f t="shared" si="234"/>
        <v>155.75</v>
      </c>
      <c r="R3718" s="9">
        <f t="shared" si="235"/>
        <v>51.916666666666664</v>
      </c>
      <c r="S3718" t="str">
        <f>IF(P3718=Theater, "theater")</f>
        <v>theater</v>
      </c>
    </row>
    <row r="3719" spans="1:19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3">
        <f t="shared" si="232"/>
        <v>42133.866307870368</v>
      </c>
      <c r="K3719" s="5">
        <v>1428526049</v>
      </c>
      <c r="L3719" s="13">
        <f t="shared" si="233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8">
        <f t="shared" si="234"/>
        <v>100.75</v>
      </c>
      <c r="R3719" s="9">
        <f t="shared" si="235"/>
        <v>310</v>
      </c>
      <c r="S3719" t="str">
        <f>IF(P3719=Theater, "theater")</f>
        <v>theater</v>
      </c>
    </row>
    <row r="3720" spans="1:19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3">
        <f t="shared" si="232"/>
        <v>42062.716145833328</v>
      </c>
      <c r="K3720" s="5">
        <v>1422465075</v>
      </c>
      <c r="L3720" s="13">
        <f t="shared" si="233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8">
        <f t="shared" si="234"/>
        <v>239.4</v>
      </c>
      <c r="R3720" s="9">
        <f t="shared" si="235"/>
        <v>26.021739130434781</v>
      </c>
      <c r="S3720" t="str">
        <f>IF(P3720=Theater, "theater")</f>
        <v>theater</v>
      </c>
    </row>
    <row r="3721" spans="1:19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3">
        <f t="shared" si="232"/>
        <v>42177.729930555557</v>
      </c>
      <c r="K3721" s="5">
        <v>1432402266</v>
      </c>
      <c r="L3721" s="13">
        <f t="shared" si="233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8">
        <f t="shared" si="234"/>
        <v>210</v>
      </c>
      <c r="R3721" s="9">
        <f t="shared" si="235"/>
        <v>105</v>
      </c>
      <c r="S3721" t="str">
        <f>IF(P3721=Theater, "theater")</f>
        <v>theater</v>
      </c>
    </row>
    <row r="3722" spans="1:19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3">
        <f t="shared" si="232"/>
        <v>42187.993125000001</v>
      </c>
      <c r="K3722" s="5">
        <v>1433980206</v>
      </c>
      <c r="L3722" s="13">
        <f t="shared" si="233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8">
        <f t="shared" si="234"/>
        <v>104.51515151515152</v>
      </c>
      <c r="R3722" s="9">
        <f t="shared" si="235"/>
        <v>86.224999999999994</v>
      </c>
      <c r="S3722" t="str">
        <f>IF(P3722=Theater, "theater")</f>
        <v>theater</v>
      </c>
    </row>
    <row r="3723" spans="1:19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3">
        <f t="shared" si="232"/>
        <v>41948.977824074071</v>
      </c>
      <c r="K3723" s="5">
        <v>1413412084</v>
      </c>
      <c r="L3723" s="13">
        <f t="shared" si="233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8">
        <f t="shared" si="234"/>
        <v>100.8</v>
      </c>
      <c r="R3723" s="9">
        <f t="shared" si="235"/>
        <v>114.54545454545455</v>
      </c>
      <c r="S3723" t="str">
        <f>IF(P3723=Theater, "theater")</f>
        <v>theater</v>
      </c>
    </row>
    <row r="3724" spans="1:19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3">
        <f t="shared" si="232"/>
        <v>42411.957638888889</v>
      </c>
      <c r="K3724" s="5">
        <v>1452614847</v>
      </c>
      <c r="L3724" s="13">
        <f t="shared" si="233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8">
        <f t="shared" si="234"/>
        <v>111.20000000000002</v>
      </c>
      <c r="R3724" s="9">
        <f t="shared" si="235"/>
        <v>47.657142857142858</v>
      </c>
      <c r="S3724" t="str">
        <f>IF(P3724=Theater, "theater")</f>
        <v>theater</v>
      </c>
    </row>
    <row r="3725" spans="1:19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3">
        <f t="shared" si="232"/>
        <v>41973.794699074075</v>
      </c>
      <c r="K3725" s="5">
        <v>1414778662</v>
      </c>
      <c r="L3725" s="13">
        <f t="shared" si="233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8">
        <f t="shared" si="234"/>
        <v>102.04444444444445</v>
      </c>
      <c r="R3725" s="9">
        <f t="shared" si="235"/>
        <v>72.888888888888886</v>
      </c>
      <c r="S3725" t="str">
        <f>IF(P3725=Theater, "theater")</f>
        <v>theater</v>
      </c>
    </row>
    <row r="3726" spans="1:19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3">
        <f t="shared" si="232"/>
        <v>42494.958333333328</v>
      </c>
      <c r="K3726" s="5">
        <v>1459856860</v>
      </c>
      <c r="L3726" s="13">
        <f t="shared" si="233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8">
        <f t="shared" si="234"/>
        <v>102.54767441860466</v>
      </c>
      <c r="R3726" s="9">
        <f t="shared" si="235"/>
        <v>49.545505617977533</v>
      </c>
      <c r="S3726" t="str">
        <f>IF(P3726=Theater, "theater")</f>
        <v>theater</v>
      </c>
    </row>
    <row r="3727" spans="1:19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3">
        <f t="shared" si="232"/>
        <v>42418.895833333328</v>
      </c>
      <c r="K3727" s="5">
        <v>1454366467</v>
      </c>
      <c r="L3727" s="13">
        <f t="shared" si="233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8">
        <f t="shared" si="234"/>
        <v>127</v>
      </c>
      <c r="R3727" s="9">
        <f t="shared" si="235"/>
        <v>25.4</v>
      </c>
      <c r="S3727" t="str">
        <f>IF(P3727=Theater, "theater")</f>
        <v>theater</v>
      </c>
    </row>
    <row r="3728" spans="1:19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3">
        <f t="shared" si="232"/>
        <v>42489.875</v>
      </c>
      <c r="K3728" s="5">
        <v>1459567371</v>
      </c>
      <c r="L3728" s="13">
        <f t="shared" si="233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8">
        <f t="shared" si="234"/>
        <v>338.70588235294122</v>
      </c>
      <c r="R3728" s="9">
        <f t="shared" si="235"/>
        <v>62.586956521739133</v>
      </c>
      <c r="S3728" t="str">
        <f>IF(P3728=Theater, "theater")</f>
        <v>theater</v>
      </c>
    </row>
    <row r="3729" spans="1:19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3">
        <f t="shared" si="232"/>
        <v>42663.204861111109</v>
      </c>
      <c r="K3729" s="5">
        <v>1474273294</v>
      </c>
      <c r="L3729" s="13">
        <f t="shared" si="233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8">
        <f t="shared" si="234"/>
        <v>100.75</v>
      </c>
      <c r="R3729" s="9">
        <f t="shared" si="235"/>
        <v>61.060606060606062</v>
      </c>
      <c r="S3729" t="str">
        <f>IF(P3729=Theater, "theater")</f>
        <v>theater</v>
      </c>
    </row>
    <row r="3730" spans="1:19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3">
        <f t="shared" si="232"/>
        <v>42235.171018518522</v>
      </c>
      <c r="K3730" s="5">
        <v>1437365176</v>
      </c>
      <c r="L3730" s="13">
        <f t="shared" si="233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8">
        <f t="shared" si="234"/>
        <v>9.31</v>
      </c>
      <c r="R3730" s="9">
        <f t="shared" si="235"/>
        <v>60.064516129032256</v>
      </c>
      <c r="S3730" t="str">
        <f>IF(P3730=Theater, "theater")</f>
        <v>theater</v>
      </c>
    </row>
    <row r="3731" spans="1:19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3">
        <f t="shared" si="232"/>
        <v>42086.16333333333</v>
      </c>
      <c r="K3731" s="5">
        <v>1423198512</v>
      </c>
      <c r="L3731" s="13">
        <f t="shared" si="233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8">
        <f t="shared" si="234"/>
        <v>7.24</v>
      </c>
      <c r="R3731" s="9">
        <f t="shared" si="235"/>
        <v>72.400000000000006</v>
      </c>
      <c r="S3731" t="str">
        <f>IF(P3731=Theater, "theater")</f>
        <v>theater</v>
      </c>
    </row>
    <row r="3732" spans="1:19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3">
        <f t="shared" si="232"/>
        <v>42233.677766203706</v>
      </c>
      <c r="K3732" s="5">
        <v>1437236159</v>
      </c>
      <c r="L3732" s="13">
        <f t="shared" si="233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8">
        <f t="shared" si="234"/>
        <v>10</v>
      </c>
      <c r="R3732" s="9">
        <f t="shared" si="235"/>
        <v>100</v>
      </c>
      <c r="S3732" t="str">
        <f>IF(P3732=Theater, "theater")</f>
        <v>theater</v>
      </c>
    </row>
    <row r="3733" spans="1:19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3">
        <f t="shared" si="232"/>
        <v>42014.140972222223</v>
      </c>
      <c r="K3733" s="5">
        <v>1418234646</v>
      </c>
      <c r="L3733" s="13">
        <f t="shared" si="233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8">
        <f t="shared" si="234"/>
        <v>11.272727272727273</v>
      </c>
      <c r="R3733" s="9">
        <f t="shared" si="235"/>
        <v>51.666666666666664</v>
      </c>
      <c r="S3733" t="str">
        <f>IF(P3733=Theater, "theater")</f>
        <v>theater</v>
      </c>
    </row>
    <row r="3734" spans="1:19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3">
        <f t="shared" si="232"/>
        <v>42028.5</v>
      </c>
      <c r="K3734" s="5">
        <v>1416932133</v>
      </c>
      <c r="L3734" s="13">
        <f t="shared" si="233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8">
        <f t="shared" si="234"/>
        <v>15.411764705882353</v>
      </c>
      <c r="R3734" s="9">
        <f t="shared" si="235"/>
        <v>32.75</v>
      </c>
      <c r="S3734" t="str">
        <f>IF(P3734=Theater, "theater")</f>
        <v>theater</v>
      </c>
    </row>
    <row r="3735" spans="1:19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3">
        <f t="shared" si="232"/>
        <v>42112.9375</v>
      </c>
      <c r="K3735" s="5">
        <v>1428539708</v>
      </c>
      <c r="L3735" s="13">
        <f t="shared" si="233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8">
        <f t="shared" si="234"/>
        <v>0</v>
      </c>
      <c r="R3735" s="9" t="e">
        <f t="shared" si="235"/>
        <v>#DIV/0!</v>
      </c>
      <c r="S3735" t="str">
        <f>IF(P3735=Theater, "theater")</f>
        <v>theater</v>
      </c>
    </row>
    <row r="3736" spans="1:19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3">
        <f t="shared" si="232"/>
        <v>42149.901574074072</v>
      </c>
      <c r="K3736" s="5">
        <v>1427405896</v>
      </c>
      <c r="L3736" s="13">
        <f t="shared" si="233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8">
        <f t="shared" si="234"/>
        <v>28.466666666666669</v>
      </c>
      <c r="R3736" s="9">
        <f t="shared" si="235"/>
        <v>61</v>
      </c>
      <c r="S3736" t="str">
        <f>IF(P3736=Theater, "theater")</f>
        <v>theater</v>
      </c>
    </row>
    <row r="3737" spans="1:19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3">
        <f t="shared" si="232"/>
        <v>42152.693159722221</v>
      </c>
      <c r="K3737" s="5">
        <v>1430239089</v>
      </c>
      <c r="L3737" s="13">
        <f t="shared" si="233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8">
        <f t="shared" si="234"/>
        <v>13.333333333333334</v>
      </c>
      <c r="R3737" s="9">
        <f t="shared" si="235"/>
        <v>10</v>
      </c>
      <c r="S3737" t="str">
        <f>IF(P3737=Theater, "theater")</f>
        <v>theater</v>
      </c>
    </row>
    <row r="3738" spans="1:19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3">
        <f t="shared" si="232"/>
        <v>42086.75</v>
      </c>
      <c r="K3738" s="5">
        <v>1423847093</v>
      </c>
      <c r="L3738" s="13">
        <f t="shared" si="233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8">
        <f t="shared" si="234"/>
        <v>0.66666666666666674</v>
      </c>
      <c r="R3738" s="9">
        <f t="shared" si="235"/>
        <v>10</v>
      </c>
      <c r="S3738" t="str">
        <f>IF(P3738=Theater, "theater")</f>
        <v>theater</v>
      </c>
    </row>
    <row r="3739" spans="1:19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3">
        <f t="shared" si="232"/>
        <v>42320.290972222225</v>
      </c>
      <c r="K3739" s="5">
        <v>1445358903</v>
      </c>
      <c r="L3739" s="13">
        <f t="shared" si="233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8">
        <f t="shared" si="234"/>
        <v>21.428571428571427</v>
      </c>
      <c r="R3739" s="9">
        <f t="shared" si="235"/>
        <v>37.5</v>
      </c>
      <c r="S3739" t="str">
        <f>IF(P3739=Theater, "theater")</f>
        <v>theater</v>
      </c>
    </row>
    <row r="3740" spans="1:19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3">
        <f t="shared" si="232"/>
        <v>41835.916666666664</v>
      </c>
      <c r="K3740" s="5">
        <v>1403562705</v>
      </c>
      <c r="L3740" s="13">
        <f t="shared" si="233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8">
        <f t="shared" si="234"/>
        <v>18</v>
      </c>
      <c r="R3740" s="9">
        <f t="shared" si="235"/>
        <v>45</v>
      </c>
      <c r="S3740" t="str">
        <f>IF(P3740=Theater, "theater")</f>
        <v>theater</v>
      </c>
    </row>
    <row r="3741" spans="1:19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3">
        <f t="shared" si="232"/>
        <v>42568.449861111112</v>
      </c>
      <c r="K3741" s="5">
        <v>1467024468</v>
      </c>
      <c r="L3741" s="13">
        <f t="shared" si="233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8">
        <f t="shared" si="234"/>
        <v>20.125</v>
      </c>
      <c r="R3741" s="9">
        <f t="shared" si="235"/>
        <v>100.625</v>
      </c>
      <c r="S3741" t="str">
        <f>IF(P3741=Theater, "theater")</f>
        <v>theater</v>
      </c>
    </row>
    <row r="3742" spans="1:19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3">
        <f t="shared" si="232"/>
        <v>41863.079143518517</v>
      </c>
      <c r="K3742" s="5">
        <v>1405217355</v>
      </c>
      <c r="L3742" s="13">
        <f t="shared" si="233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8">
        <f t="shared" si="234"/>
        <v>17.899999999999999</v>
      </c>
      <c r="R3742" s="9">
        <f t="shared" si="235"/>
        <v>25.571428571428573</v>
      </c>
      <c r="S3742" t="str">
        <f>IF(P3742=Theater, "theater")</f>
        <v>theater</v>
      </c>
    </row>
    <row r="3743" spans="1:19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3">
        <f t="shared" si="232"/>
        <v>42355.920717592591</v>
      </c>
      <c r="K3743" s="5">
        <v>1447797950</v>
      </c>
      <c r="L3743" s="13">
        <f t="shared" si="233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8">
        <f t="shared" si="234"/>
        <v>0</v>
      </c>
      <c r="R3743" s="9" t="e">
        <f t="shared" si="235"/>
        <v>#DIV/0!</v>
      </c>
      <c r="S3743" t="str">
        <f>IF(P3743=Theater, "theater")</f>
        <v>theater</v>
      </c>
    </row>
    <row r="3744" spans="1:19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3">
        <f t="shared" si="232"/>
        <v>41888.214629629627</v>
      </c>
      <c r="K3744" s="5">
        <v>1407388144</v>
      </c>
      <c r="L3744" s="13">
        <f t="shared" si="233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8">
        <f t="shared" si="234"/>
        <v>2</v>
      </c>
      <c r="R3744" s="9">
        <f t="shared" si="235"/>
        <v>25</v>
      </c>
      <c r="S3744" t="str">
        <f>IF(P3744=Theater, "theater")</f>
        <v>theater</v>
      </c>
    </row>
    <row r="3745" spans="1:19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3">
        <f t="shared" si="232"/>
        <v>41823.710231481484</v>
      </c>
      <c r="K3745" s="5">
        <v>1401814964</v>
      </c>
      <c r="L3745" s="13">
        <f t="shared" si="233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8">
        <f t="shared" si="234"/>
        <v>0</v>
      </c>
      <c r="R3745" s="9" t="e">
        <f t="shared" si="235"/>
        <v>#DIV/0!</v>
      </c>
      <c r="S3745" t="str">
        <f>IF(P3745=Theater, "theater")</f>
        <v>theater</v>
      </c>
    </row>
    <row r="3746" spans="1:19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3">
        <f t="shared" si="232"/>
        <v>41825.165972222225</v>
      </c>
      <c r="K3746" s="5">
        <v>1401823952</v>
      </c>
      <c r="L3746" s="13">
        <f t="shared" si="233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8">
        <f t="shared" si="234"/>
        <v>0</v>
      </c>
      <c r="R3746" s="9" t="e">
        <f t="shared" si="235"/>
        <v>#DIV/0!</v>
      </c>
      <c r="S3746" t="str">
        <f>IF(P3746=Theater, "theater")</f>
        <v>theater</v>
      </c>
    </row>
    <row r="3747" spans="1:19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3">
        <f t="shared" si="232"/>
        <v>41861.697939814818</v>
      </c>
      <c r="K3747" s="5">
        <v>1405097102</v>
      </c>
      <c r="L3747" s="13">
        <f t="shared" si="233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8">
        <f t="shared" si="234"/>
        <v>10</v>
      </c>
      <c r="R3747" s="9">
        <f t="shared" si="235"/>
        <v>10</v>
      </c>
      <c r="S3747" t="str">
        <f>IF(P3747=Theater, "theater")</f>
        <v>theater</v>
      </c>
    </row>
    <row r="3748" spans="1:19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3">
        <f t="shared" si="232"/>
        <v>42651.389340277776</v>
      </c>
      <c r="K3748" s="5">
        <v>1473326439</v>
      </c>
      <c r="L3748" s="13">
        <f t="shared" si="233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8">
        <f t="shared" si="234"/>
        <v>2.3764705882352941</v>
      </c>
      <c r="R3748" s="9">
        <f t="shared" si="235"/>
        <v>202</v>
      </c>
      <c r="S3748" t="str">
        <f>IF(P3748=Theater, "theater")</f>
        <v>theater</v>
      </c>
    </row>
    <row r="3749" spans="1:19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3">
        <f t="shared" si="232"/>
        <v>42190.957638888889</v>
      </c>
      <c r="K3749" s="5">
        <v>1433833896</v>
      </c>
      <c r="L3749" s="13">
        <f t="shared" si="233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8">
        <f t="shared" si="234"/>
        <v>1</v>
      </c>
      <c r="R3749" s="9">
        <f t="shared" si="235"/>
        <v>25</v>
      </c>
      <c r="S3749" t="str">
        <f>IF(P3749=Theater, "theater")</f>
        <v>theater</v>
      </c>
    </row>
    <row r="3750" spans="1:19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3">
        <f t="shared" si="232"/>
        <v>42416.249305555553</v>
      </c>
      <c r="K3750" s="5">
        <v>1453827436</v>
      </c>
      <c r="L3750" s="13">
        <f t="shared" si="233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8">
        <f t="shared" si="234"/>
        <v>103.52</v>
      </c>
      <c r="R3750" s="9">
        <f t="shared" si="235"/>
        <v>99.538461538461533</v>
      </c>
      <c r="S3750" t="str">
        <f>IF(P3750=Theater, "theater")</f>
        <v>theater</v>
      </c>
    </row>
    <row r="3751" spans="1:19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3">
        <f t="shared" si="232"/>
        <v>42489.165972222225</v>
      </c>
      <c r="K3751" s="5">
        <v>1459220588</v>
      </c>
      <c r="L3751" s="13">
        <f t="shared" si="233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8">
        <f t="shared" si="234"/>
        <v>105</v>
      </c>
      <c r="R3751" s="9">
        <f t="shared" si="235"/>
        <v>75</v>
      </c>
      <c r="S3751" t="str">
        <f>IF(P3751=Theater, "theater")</f>
        <v>theater</v>
      </c>
    </row>
    <row r="3752" spans="1:19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3">
        <f t="shared" si="232"/>
        <v>42045.332638888889</v>
      </c>
      <c r="K3752" s="5">
        <v>1421105608</v>
      </c>
      <c r="L3752" s="13">
        <f t="shared" si="233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8">
        <f t="shared" si="234"/>
        <v>100.44999999999999</v>
      </c>
      <c r="R3752" s="9">
        <f t="shared" si="235"/>
        <v>215.25</v>
      </c>
      <c r="S3752" t="str">
        <f>IF(P3752=Theater, "theater")</f>
        <v>theater</v>
      </c>
    </row>
    <row r="3753" spans="1:19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3">
        <f t="shared" si="232"/>
        <v>42462.993900462956</v>
      </c>
      <c r="K3753" s="5">
        <v>1454460673</v>
      </c>
      <c r="L3753" s="13">
        <f t="shared" si="233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8">
        <f t="shared" si="234"/>
        <v>132.6</v>
      </c>
      <c r="R3753" s="9">
        <f t="shared" si="235"/>
        <v>120.54545454545455</v>
      </c>
      <c r="S3753" t="str">
        <f>IF(P3753=Theater, "theater")</f>
        <v>theater</v>
      </c>
    </row>
    <row r="3754" spans="1:19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3">
        <f t="shared" si="232"/>
        <v>42659.875</v>
      </c>
      <c r="K3754" s="5">
        <v>1473189335</v>
      </c>
      <c r="L3754" s="13">
        <f t="shared" si="233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8">
        <f t="shared" si="234"/>
        <v>112.99999999999999</v>
      </c>
      <c r="R3754" s="9">
        <f t="shared" si="235"/>
        <v>37.666666666666664</v>
      </c>
      <c r="S3754" t="str">
        <f>IF(P3754=Theater, "theater")</f>
        <v>theater</v>
      </c>
    </row>
    <row r="3755" spans="1:19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3">
        <f t="shared" si="232"/>
        <v>42158</v>
      </c>
      <c r="K3755" s="5">
        <v>1430768800</v>
      </c>
      <c r="L3755" s="13">
        <f t="shared" si="233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8">
        <f t="shared" si="234"/>
        <v>103.34</v>
      </c>
      <c r="R3755" s="9">
        <f t="shared" si="235"/>
        <v>172.23333333333332</v>
      </c>
      <c r="S3755" t="str">
        <f>IF(P3755=Theater, "theater")</f>
        <v>theater</v>
      </c>
    </row>
    <row r="3756" spans="1:19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3">
        <f t="shared" si="232"/>
        <v>41846.207638888889</v>
      </c>
      <c r="K3756" s="5">
        <v>1403125737</v>
      </c>
      <c r="L3756" s="13">
        <f t="shared" si="233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8">
        <f t="shared" si="234"/>
        <v>120</v>
      </c>
      <c r="R3756" s="9">
        <f t="shared" si="235"/>
        <v>111.11111111111111</v>
      </c>
      <c r="S3756" t="str">
        <f>IF(P3756=Theater, "theater")</f>
        <v>theater</v>
      </c>
    </row>
    <row r="3757" spans="1:19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3">
        <f t="shared" si="232"/>
        <v>42475.866979166662</v>
      </c>
      <c r="K3757" s="5">
        <v>1458161307</v>
      </c>
      <c r="L3757" s="13">
        <f t="shared" si="233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8">
        <f t="shared" si="234"/>
        <v>129.63636363636363</v>
      </c>
      <c r="R3757" s="9">
        <f t="shared" si="235"/>
        <v>25.464285714285715</v>
      </c>
      <c r="S3757" t="str">
        <f>IF(P3757=Theater, "theater")</f>
        <v>theater</v>
      </c>
    </row>
    <row r="3758" spans="1:19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3">
        <f t="shared" si="232"/>
        <v>41801.814791666664</v>
      </c>
      <c r="K3758" s="5">
        <v>1399923198</v>
      </c>
      <c r="L3758" s="13">
        <f t="shared" si="233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8">
        <f t="shared" si="234"/>
        <v>101.11111111111111</v>
      </c>
      <c r="R3758" s="9">
        <f t="shared" si="235"/>
        <v>267.64705882352939</v>
      </c>
      <c r="S3758" t="str">
        <f>IF(P3758=Theater, "theater")</f>
        <v>theater</v>
      </c>
    </row>
    <row r="3759" spans="1:19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3">
        <f t="shared" si="232"/>
        <v>41974.850868055553</v>
      </c>
      <c r="K3759" s="5">
        <v>1415737515</v>
      </c>
      <c r="L3759" s="13">
        <f t="shared" si="233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8">
        <f t="shared" si="234"/>
        <v>108.51428571428572</v>
      </c>
      <c r="R3759" s="9">
        <f t="shared" si="235"/>
        <v>75.959999999999994</v>
      </c>
      <c r="S3759" t="str">
        <f>IF(P3759=Theater, "theater")</f>
        <v>theater</v>
      </c>
    </row>
    <row r="3760" spans="1:19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3">
        <f t="shared" si="232"/>
        <v>41778.208333333336</v>
      </c>
      <c r="K3760" s="5">
        <v>1397819938</v>
      </c>
      <c r="L3760" s="13">
        <f t="shared" si="233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8">
        <f t="shared" si="234"/>
        <v>102.33333333333334</v>
      </c>
      <c r="R3760" s="9">
        <f t="shared" si="235"/>
        <v>59.03846153846154</v>
      </c>
      <c r="S3760" t="str">
        <f>IF(P3760=Theater, "theater")</f>
        <v>theater</v>
      </c>
    </row>
    <row r="3761" spans="1:19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3">
        <f t="shared" si="232"/>
        <v>42242.108252314814</v>
      </c>
      <c r="K3761" s="5">
        <v>1435372553</v>
      </c>
      <c r="L3761" s="13">
        <f t="shared" si="233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8">
        <f t="shared" si="234"/>
        <v>110.24425000000002</v>
      </c>
      <c r="R3761" s="9">
        <f t="shared" si="235"/>
        <v>50.111022727272733</v>
      </c>
      <c r="S3761" t="str">
        <f>IF(P3761=Theater, "theater")</f>
        <v>theater</v>
      </c>
    </row>
    <row r="3762" spans="1:19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3">
        <f t="shared" si="232"/>
        <v>41764.525300925925</v>
      </c>
      <c r="K3762" s="5">
        <v>1397133386</v>
      </c>
      <c r="L3762" s="13">
        <f t="shared" si="233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8">
        <f t="shared" si="234"/>
        <v>101.0154</v>
      </c>
      <c r="R3762" s="9">
        <f t="shared" si="235"/>
        <v>55.502967032967035</v>
      </c>
      <c r="S3762" t="str">
        <f>IF(P3762=Theater, "theater")</f>
        <v>theater</v>
      </c>
    </row>
    <row r="3763" spans="1:19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3">
        <f t="shared" si="232"/>
        <v>42226.958333333328</v>
      </c>
      <c r="K3763" s="5">
        <v>1434625937</v>
      </c>
      <c r="L3763" s="13">
        <f t="shared" si="233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8">
        <f t="shared" si="234"/>
        <v>100</v>
      </c>
      <c r="R3763" s="9">
        <f t="shared" si="235"/>
        <v>166.66666666666666</v>
      </c>
      <c r="S3763" t="str">
        <f>IF(P3763=Theater, "theater")</f>
        <v>theater</v>
      </c>
    </row>
    <row r="3764" spans="1:19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3">
        <f t="shared" si="232"/>
        <v>42218.813530092593</v>
      </c>
      <c r="K3764" s="5">
        <v>1436383889</v>
      </c>
      <c r="L3764" s="13">
        <f t="shared" si="233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8">
        <f t="shared" si="234"/>
        <v>106.24</v>
      </c>
      <c r="R3764" s="9">
        <f t="shared" si="235"/>
        <v>47.428571428571431</v>
      </c>
      <c r="S3764" t="str">
        <f>IF(P3764=Theater, "theater")</f>
        <v>theater</v>
      </c>
    </row>
    <row r="3765" spans="1:19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3">
        <f t="shared" si="232"/>
        <v>42095.708634259259</v>
      </c>
      <c r="K3765" s="5">
        <v>1425319226</v>
      </c>
      <c r="L3765" s="13">
        <f t="shared" si="233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8">
        <f t="shared" si="234"/>
        <v>100</v>
      </c>
      <c r="R3765" s="9">
        <f t="shared" si="235"/>
        <v>64.935064935064929</v>
      </c>
      <c r="S3765" t="str">
        <f>IF(P3765=Theater, "theater")</f>
        <v>theater</v>
      </c>
    </row>
    <row r="3766" spans="1:19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3">
        <f t="shared" si="232"/>
        <v>42519.024999999994</v>
      </c>
      <c r="K3766" s="5">
        <v>1462824832</v>
      </c>
      <c r="L3766" s="13">
        <f t="shared" si="233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8">
        <f t="shared" si="234"/>
        <v>100</v>
      </c>
      <c r="R3766" s="9">
        <f t="shared" si="235"/>
        <v>55.555555555555557</v>
      </c>
      <c r="S3766" t="str">
        <f>IF(P3766=Theater, "theater")</f>
        <v>theater</v>
      </c>
    </row>
    <row r="3767" spans="1:19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3">
        <f t="shared" si="232"/>
        <v>41850.776412037041</v>
      </c>
      <c r="K3767" s="5">
        <v>1404153482</v>
      </c>
      <c r="L3767" s="13">
        <f t="shared" si="233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8">
        <f t="shared" si="234"/>
        <v>113.45714285714286</v>
      </c>
      <c r="R3767" s="9">
        <f t="shared" si="235"/>
        <v>74.224299065420567</v>
      </c>
      <c r="S3767" t="str">
        <f>IF(P3767=Theater, "theater")</f>
        <v>theater</v>
      </c>
    </row>
    <row r="3768" spans="1:19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3">
        <f t="shared" si="232"/>
        <v>41823.167187500003</v>
      </c>
      <c r="K3768" s="5">
        <v>1401336045</v>
      </c>
      <c r="L3768" s="13">
        <f t="shared" si="233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8">
        <f t="shared" si="234"/>
        <v>102.65010000000001</v>
      </c>
      <c r="R3768" s="9">
        <f t="shared" si="235"/>
        <v>106.9271875</v>
      </c>
      <c r="S3768" t="str">
        <f>IF(P3768=Theater, "theater")</f>
        <v>theater</v>
      </c>
    </row>
    <row r="3769" spans="1:19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3">
        <f t="shared" si="232"/>
        <v>42064.207638888889</v>
      </c>
      <c r="K3769" s="5">
        <v>1423960097</v>
      </c>
      <c r="L3769" s="13">
        <f t="shared" si="233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8">
        <f t="shared" si="234"/>
        <v>116.75</v>
      </c>
      <c r="R3769" s="9">
        <f t="shared" si="235"/>
        <v>41.696428571428569</v>
      </c>
      <c r="S3769" t="str">
        <f>IF(P3769=Theater, "theater")</f>
        <v>theater</v>
      </c>
    </row>
    <row r="3770" spans="1:19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3">
        <f t="shared" si="232"/>
        <v>41802.727893518517</v>
      </c>
      <c r="K3770" s="5">
        <v>1400002090</v>
      </c>
      <c r="L3770" s="13">
        <f t="shared" si="233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8">
        <f t="shared" si="234"/>
        <v>107.65274999999998</v>
      </c>
      <c r="R3770" s="9">
        <f t="shared" si="235"/>
        <v>74.243275862068955</v>
      </c>
      <c r="S3770" t="str">
        <f>IF(P3770=Theater, "theater")</f>
        <v>theater</v>
      </c>
    </row>
    <row r="3771" spans="1:19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3">
        <f t="shared" si="232"/>
        <v>42475.598136574074</v>
      </c>
      <c r="K3771" s="5">
        <v>1458138079</v>
      </c>
      <c r="L3771" s="13">
        <f t="shared" si="233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8">
        <f t="shared" si="234"/>
        <v>100</v>
      </c>
      <c r="R3771" s="9">
        <f t="shared" si="235"/>
        <v>73.333333333333329</v>
      </c>
      <c r="S3771" t="str">
        <f>IF(P3771=Theater, "theater")</f>
        <v>theater</v>
      </c>
    </row>
    <row r="3772" spans="1:19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3">
        <f t="shared" si="232"/>
        <v>42168.930671296301</v>
      </c>
      <c r="K3772" s="5">
        <v>1431642010</v>
      </c>
      <c r="L3772" s="13">
        <f t="shared" si="233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8">
        <f t="shared" si="234"/>
        <v>100</v>
      </c>
      <c r="R3772" s="9">
        <f t="shared" si="235"/>
        <v>100</v>
      </c>
      <c r="S3772" t="str">
        <f>IF(P3772=Theater, "theater")</f>
        <v>theater</v>
      </c>
    </row>
    <row r="3773" spans="1:19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3">
        <f t="shared" si="232"/>
        <v>42508</v>
      </c>
      <c r="K3773" s="5">
        <v>1462307652</v>
      </c>
      <c r="L3773" s="13">
        <f t="shared" si="233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8">
        <f t="shared" si="234"/>
        <v>146</v>
      </c>
      <c r="R3773" s="9">
        <f t="shared" si="235"/>
        <v>38.421052631578945</v>
      </c>
      <c r="S3773" t="str">
        <f>IF(P3773=Theater, "theater")</f>
        <v>theater</v>
      </c>
    </row>
    <row r="3774" spans="1:19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3">
        <f t="shared" si="232"/>
        <v>42703.25</v>
      </c>
      <c r="K3774" s="5">
        <v>1478616506</v>
      </c>
      <c r="L3774" s="13">
        <f t="shared" si="233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8">
        <f t="shared" si="234"/>
        <v>110.2</v>
      </c>
      <c r="R3774" s="9">
        <f t="shared" si="235"/>
        <v>166.96969696969697</v>
      </c>
      <c r="S3774" t="str">
        <f>IF(P3774=Theater, "theater")</f>
        <v>theater</v>
      </c>
    </row>
    <row r="3775" spans="1:19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3">
        <f t="shared" si="232"/>
        <v>42689.088888888888</v>
      </c>
      <c r="K3775" s="5">
        <v>1476317247</v>
      </c>
      <c r="L3775" s="13">
        <f t="shared" si="233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8">
        <f t="shared" si="234"/>
        <v>108.2</v>
      </c>
      <c r="R3775" s="9">
        <f t="shared" si="235"/>
        <v>94.912280701754383</v>
      </c>
      <c r="S3775" t="str">
        <f>IF(P3775=Theater, "theater")</f>
        <v>theater</v>
      </c>
    </row>
    <row r="3776" spans="1:19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3">
        <f t="shared" si="232"/>
        <v>42103.792303240742</v>
      </c>
      <c r="K3776" s="5">
        <v>1427223655</v>
      </c>
      <c r="L3776" s="13">
        <f t="shared" si="233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8">
        <f t="shared" si="234"/>
        <v>100</v>
      </c>
      <c r="R3776" s="9">
        <f t="shared" si="235"/>
        <v>100</v>
      </c>
      <c r="S3776" t="str">
        <f>IF(P3776=Theater, "theater")</f>
        <v>theater</v>
      </c>
    </row>
    <row r="3777" spans="1:19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3">
        <f t="shared" si="232"/>
        <v>42103.166666666672</v>
      </c>
      <c r="K3777" s="5">
        <v>1426199843</v>
      </c>
      <c r="L3777" s="13">
        <f t="shared" si="233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8">
        <f t="shared" si="234"/>
        <v>100.25</v>
      </c>
      <c r="R3777" s="9">
        <f t="shared" si="235"/>
        <v>143.21428571428572</v>
      </c>
      <c r="S3777" t="str">
        <f>IF(P3777=Theater, "theater")</f>
        <v>theater</v>
      </c>
    </row>
    <row r="3778" spans="1:19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3">
        <f t="shared" si="232"/>
        <v>41852.041666666664</v>
      </c>
      <c r="K3778" s="5">
        <v>1403599778</v>
      </c>
      <c r="L3778" s="13">
        <f t="shared" si="233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8">
        <f t="shared" si="234"/>
        <v>106.71250000000001</v>
      </c>
      <c r="R3778" s="9">
        <f t="shared" si="235"/>
        <v>90.819148936170208</v>
      </c>
      <c r="S3778" t="str">
        <f>IF(P3778=Theater, "theater")</f>
        <v>theater</v>
      </c>
    </row>
    <row r="3779" spans="1:19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3">
        <f t="shared" ref="J3779:J3842" si="236">(((I3779/60)/60)/24)+DATE(1970,1,1)</f>
        <v>41909.166666666664</v>
      </c>
      <c r="K3779" s="5">
        <v>1409884821</v>
      </c>
      <c r="L3779" s="13">
        <f t="shared" ref="L3779:L3842" si="237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8">
        <f t="shared" ref="Q3779:Q3842" si="238">E3779/D3779*100</f>
        <v>143.19999999999999</v>
      </c>
      <c r="R3779" s="9">
        <f t="shared" ref="R3779:R3842" si="239">E3779/N3779</f>
        <v>48.542372881355931</v>
      </c>
      <c r="S3779" t="str">
        <f>IF(P3779=Theater, "theater")</f>
        <v>theater</v>
      </c>
    </row>
    <row r="3780" spans="1:19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3">
        <f t="shared" si="236"/>
        <v>42049.819212962961</v>
      </c>
      <c r="K3780" s="5">
        <v>1418758780</v>
      </c>
      <c r="L3780" s="13">
        <f t="shared" si="237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8">
        <f t="shared" si="238"/>
        <v>105.04166666666667</v>
      </c>
      <c r="R3780" s="9">
        <f t="shared" si="239"/>
        <v>70.027777777777771</v>
      </c>
      <c r="S3780" t="str">
        <f>IF(P3780=Theater, "theater")</f>
        <v>theater</v>
      </c>
    </row>
    <row r="3781" spans="1:19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3">
        <f t="shared" si="236"/>
        <v>42455.693750000006</v>
      </c>
      <c r="K3781" s="5">
        <v>1456421940</v>
      </c>
      <c r="L3781" s="13">
        <f t="shared" si="237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8">
        <f t="shared" si="238"/>
        <v>103.98</v>
      </c>
      <c r="R3781" s="9">
        <f t="shared" si="239"/>
        <v>135.62608695652173</v>
      </c>
      <c r="S3781" t="str">
        <f>IF(P3781=Theater, "theater")</f>
        <v>theater</v>
      </c>
    </row>
    <row r="3782" spans="1:19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3">
        <f t="shared" si="236"/>
        <v>42198.837499999994</v>
      </c>
      <c r="K3782" s="5">
        <v>1433999785</v>
      </c>
      <c r="L3782" s="13">
        <f t="shared" si="237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8">
        <f t="shared" si="238"/>
        <v>120</v>
      </c>
      <c r="R3782" s="9">
        <f t="shared" si="239"/>
        <v>100</v>
      </c>
      <c r="S3782" t="str">
        <f>IF(P3782=Theater, "theater")</f>
        <v>theater</v>
      </c>
    </row>
    <row r="3783" spans="1:19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3">
        <f t="shared" si="236"/>
        <v>41890.882928240739</v>
      </c>
      <c r="K3783" s="5">
        <v>1408050685</v>
      </c>
      <c r="L3783" s="13">
        <f t="shared" si="237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8">
        <f t="shared" si="238"/>
        <v>109.66666666666667</v>
      </c>
      <c r="R3783" s="9">
        <f t="shared" si="239"/>
        <v>94.90384615384616</v>
      </c>
      <c r="S3783" t="str">
        <f>IF(P3783=Theater, "theater")</f>
        <v>theater</v>
      </c>
    </row>
    <row r="3784" spans="1:19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3">
        <f t="shared" si="236"/>
        <v>42575.958333333328</v>
      </c>
      <c r="K3784" s="5">
        <v>1466887297</v>
      </c>
      <c r="L3784" s="13">
        <f t="shared" si="237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8">
        <f t="shared" si="238"/>
        <v>101.75</v>
      </c>
      <c r="R3784" s="9">
        <f t="shared" si="239"/>
        <v>75.370370370370367</v>
      </c>
      <c r="S3784" t="str">
        <f>IF(P3784=Theater, "theater")</f>
        <v>theater</v>
      </c>
    </row>
    <row r="3785" spans="1:19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3">
        <f t="shared" si="236"/>
        <v>42444.666666666672</v>
      </c>
      <c r="K3785" s="5">
        <v>1455938520</v>
      </c>
      <c r="L3785" s="13">
        <f t="shared" si="237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8">
        <f t="shared" si="238"/>
        <v>128.91666666666666</v>
      </c>
      <c r="R3785" s="9">
        <f t="shared" si="239"/>
        <v>64.458333333333329</v>
      </c>
      <c r="S3785" t="str">
        <f>IF(P3785=Theater, "theater")</f>
        <v>theater</v>
      </c>
    </row>
    <row r="3786" spans="1:19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3">
        <f t="shared" si="236"/>
        <v>42561.980694444443</v>
      </c>
      <c r="K3786" s="5">
        <v>1465601532</v>
      </c>
      <c r="L3786" s="13">
        <f t="shared" si="237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8">
        <f t="shared" si="238"/>
        <v>114.99999999999999</v>
      </c>
      <c r="R3786" s="9">
        <f t="shared" si="239"/>
        <v>115</v>
      </c>
      <c r="S3786" t="str">
        <f>IF(P3786=Theater, "theater")</f>
        <v>theater</v>
      </c>
    </row>
    <row r="3787" spans="1:19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3">
        <f t="shared" si="236"/>
        <v>42584.418749999997</v>
      </c>
      <c r="K3787" s="5">
        <v>1467040769</v>
      </c>
      <c r="L3787" s="13">
        <f t="shared" si="237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8">
        <f t="shared" si="238"/>
        <v>150.75</v>
      </c>
      <c r="R3787" s="9">
        <f t="shared" si="239"/>
        <v>100.5</v>
      </c>
      <c r="S3787" t="str">
        <f>IF(P3787=Theater, "theater")</f>
        <v>theater</v>
      </c>
    </row>
    <row r="3788" spans="1:19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3">
        <f t="shared" si="236"/>
        <v>42517.037905092591</v>
      </c>
      <c r="K3788" s="5">
        <v>1461718475</v>
      </c>
      <c r="L3788" s="13">
        <f t="shared" si="237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8">
        <f t="shared" si="238"/>
        <v>110.96666666666665</v>
      </c>
      <c r="R3788" s="9">
        <f t="shared" si="239"/>
        <v>93.774647887323937</v>
      </c>
      <c r="S3788" t="str">
        <f>IF(P3788=Theater, "theater")</f>
        <v>theater</v>
      </c>
    </row>
    <row r="3789" spans="1:19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3">
        <f t="shared" si="236"/>
        <v>42196.165972222225</v>
      </c>
      <c r="K3789" s="5">
        <v>1434113406</v>
      </c>
      <c r="L3789" s="13">
        <f t="shared" si="237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8">
        <f t="shared" si="238"/>
        <v>100.28571428571429</v>
      </c>
      <c r="R3789" s="9">
        <f t="shared" si="239"/>
        <v>35.1</v>
      </c>
      <c r="S3789" t="str">
        <f>IF(P3789=Theater, "theater")</f>
        <v>theater</v>
      </c>
    </row>
    <row r="3790" spans="1:19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3">
        <f t="shared" si="236"/>
        <v>42361.679166666669</v>
      </c>
      <c r="K3790" s="5">
        <v>1448469719</v>
      </c>
      <c r="L3790" s="13">
        <f t="shared" si="237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8">
        <f t="shared" si="238"/>
        <v>0.66666666666666674</v>
      </c>
      <c r="R3790" s="9">
        <f t="shared" si="239"/>
        <v>500</v>
      </c>
      <c r="S3790" t="str">
        <f>IF(P3790=Theater, "theater")</f>
        <v>theater</v>
      </c>
    </row>
    <row r="3791" spans="1:19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3">
        <f t="shared" si="236"/>
        <v>42170.798819444448</v>
      </c>
      <c r="K3791" s="5">
        <v>1431630618</v>
      </c>
      <c r="L3791" s="13">
        <f t="shared" si="237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8">
        <f t="shared" si="238"/>
        <v>3.267605633802817</v>
      </c>
      <c r="R3791" s="9">
        <f t="shared" si="239"/>
        <v>29</v>
      </c>
      <c r="S3791" t="str">
        <f>IF(P3791=Theater, "theater")</f>
        <v>theater</v>
      </c>
    </row>
    <row r="3792" spans="1:19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3">
        <f t="shared" si="236"/>
        <v>42696.708599537036</v>
      </c>
      <c r="K3792" s="5">
        <v>1477238423</v>
      </c>
      <c r="L3792" s="13">
        <f t="shared" si="237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8">
        <f t="shared" si="238"/>
        <v>0</v>
      </c>
      <c r="R3792" s="9" t="e">
        <f t="shared" si="239"/>
        <v>#DIV/0!</v>
      </c>
      <c r="S3792" t="str">
        <f>IF(P3792=Theater, "theater")</f>
        <v>theater</v>
      </c>
    </row>
    <row r="3793" spans="1:19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3">
        <f t="shared" si="236"/>
        <v>41826.692037037035</v>
      </c>
      <c r="K3793" s="5">
        <v>1399480592</v>
      </c>
      <c r="L3793" s="13">
        <f t="shared" si="237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8">
        <f t="shared" si="238"/>
        <v>0</v>
      </c>
      <c r="R3793" s="9" t="e">
        <f t="shared" si="239"/>
        <v>#DIV/0!</v>
      </c>
      <c r="S3793" t="str">
        <f>IF(P3793=Theater, "theater")</f>
        <v>theater</v>
      </c>
    </row>
    <row r="3794" spans="1:19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3">
        <f t="shared" si="236"/>
        <v>42200.447013888886</v>
      </c>
      <c r="K3794" s="5">
        <v>1434365022</v>
      </c>
      <c r="L3794" s="13">
        <f t="shared" si="237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8">
        <f t="shared" si="238"/>
        <v>0.27999999999999997</v>
      </c>
      <c r="R3794" s="9">
        <f t="shared" si="239"/>
        <v>17.5</v>
      </c>
      <c r="S3794" t="str">
        <f>IF(P3794=Theater, "theater")</f>
        <v>theater</v>
      </c>
    </row>
    <row r="3795" spans="1:19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3">
        <f t="shared" si="236"/>
        <v>41989.938993055555</v>
      </c>
      <c r="K3795" s="5">
        <v>1416954729</v>
      </c>
      <c r="L3795" s="13">
        <f t="shared" si="237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8">
        <f t="shared" si="238"/>
        <v>59.657142857142851</v>
      </c>
      <c r="R3795" s="9">
        <f t="shared" si="239"/>
        <v>174</v>
      </c>
      <c r="S3795" t="str">
        <f>IF(P3795=Theater, "theater")</f>
        <v>theater</v>
      </c>
    </row>
    <row r="3796" spans="1:19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3">
        <f t="shared" si="236"/>
        <v>42162.58048611111</v>
      </c>
      <c r="K3796" s="5">
        <v>1431093354</v>
      </c>
      <c r="L3796" s="13">
        <f t="shared" si="237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8">
        <f t="shared" si="238"/>
        <v>1</v>
      </c>
      <c r="R3796" s="9">
        <f t="shared" si="239"/>
        <v>50</v>
      </c>
      <c r="S3796" t="str">
        <f>IF(P3796=Theater, "theater")</f>
        <v>theater</v>
      </c>
    </row>
    <row r="3797" spans="1:19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3">
        <f t="shared" si="236"/>
        <v>42244.9375</v>
      </c>
      <c r="K3797" s="5">
        <v>1437042490</v>
      </c>
      <c r="L3797" s="13">
        <f t="shared" si="237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8">
        <f t="shared" si="238"/>
        <v>1.6666666666666667</v>
      </c>
      <c r="R3797" s="9">
        <f t="shared" si="239"/>
        <v>5</v>
      </c>
      <c r="S3797" t="str">
        <f>IF(P3797=Theater, "theater")</f>
        <v>theater</v>
      </c>
    </row>
    <row r="3798" spans="1:19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3">
        <f t="shared" si="236"/>
        <v>42749.029583333337</v>
      </c>
      <c r="K3798" s="5">
        <v>1479170556</v>
      </c>
      <c r="L3798" s="13">
        <f t="shared" si="237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8">
        <f t="shared" si="238"/>
        <v>4.4444444444444444E-3</v>
      </c>
      <c r="R3798" s="9">
        <f t="shared" si="239"/>
        <v>1</v>
      </c>
      <c r="S3798" t="str">
        <f>IF(P3798=Theater, "theater")</f>
        <v>theater</v>
      </c>
    </row>
    <row r="3799" spans="1:19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3">
        <f t="shared" si="236"/>
        <v>42114.881539351853</v>
      </c>
      <c r="K3799" s="5">
        <v>1426972165</v>
      </c>
      <c r="L3799" s="13">
        <f t="shared" si="237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8">
        <f t="shared" si="238"/>
        <v>89.666666666666657</v>
      </c>
      <c r="R3799" s="9">
        <f t="shared" si="239"/>
        <v>145.40540540540542</v>
      </c>
      <c r="S3799" t="str">
        <f>IF(P3799=Theater, "theater")</f>
        <v>theater</v>
      </c>
    </row>
    <row r="3800" spans="1:19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3">
        <f t="shared" si="236"/>
        <v>41861.722777777781</v>
      </c>
      <c r="K3800" s="5">
        <v>1405099248</v>
      </c>
      <c r="L3800" s="13">
        <f t="shared" si="237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8">
        <f t="shared" si="238"/>
        <v>1.4642857142857144</v>
      </c>
      <c r="R3800" s="9">
        <f t="shared" si="239"/>
        <v>205</v>
      </c>
      <c r="S3800" t="str">
        <f>IF(P3800=Theater, "theater")</f>
        <v>theater</v>
      </c>
    </row>
    <row r="3801" spans="1:19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3">
        <f t="shared" si="236"/>
        <v>42440.93105324074</v>
      </c>
      <c r="K3801" s="5">
        <v>1455142843</v>
      </c>
      <c r="L3801" s="13">
        <f t="shared" si="237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8">
        <f t="shared" si="238"/>
        <v>4.0199999999999996</v>
      </c>
      <c r="R3801" s="9">
        <f t="shared" si="239"/>
        <v>100.5</v>
      </c>
      <c r="S3801" t="str">
        <f>IF(P3801=Theater, "theater")</f>
        <v>theater</v>
      </c>
    </row>
    <row r="3802" spans="1:19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3">
        <f t="shared" si="236"/>
        <v>42015.207638888889</v>
      </c>
      <c r="K3802" s="5">
        <v>1418146883</v>
      </c>
      <c r="L3802" s="13">
        <f t="shared" si="237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8">
        <f t="shared" si="238"/>
        <v>4.004545454545454</v>
      </c>
      <c r="R3802" s="9">
        <f t="shared" si="239"/>
        <v>55.0625</v>
      </c>
      <c r="S3802" t="str">
        <f>IF(P3802=Theater, "theater")</f>
        <v>theater</v>
      </c>
    </row>
    <row r="3803" spans="1:19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3">
        <f t="shared" si="236"/>
        <v>42006.676111111112</v>
      </c>
      <c r="K3803" s="5">
        <v>1417536816</v>
      </c>
      <c r="L3803" s="13">
        <f t="shared" si="237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8">
        <f t="shared" si="238"/>
        <v>8.52</v>
      </c>
      <c r="R3803" s="9">
        <f t="shared" si="239"/>
        <v>47.333333333333336</v>
      </c>
      <c r="S3803" t="str">
        <f>IF(P3803=Theater, "theater")</f>
        <v>theater</v>
      </c>
    </row>
    <row r="3804" spans="1:19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3">
        <f t="shared" si="236"/>
        <v>42299.126226851848</v>
      </c>
      <c r="K3804" s="5">
        <v>1442890906</v>
      </c>
      <c r="L3804" s="13">
        <f t="shared" si="237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8">
        <f t="shared" si="238"/>
        <v>0</v>
      </c>
      <c r="R3804" s="9" t="e">
        <f t="shared" si="239"/>
        <v>#DIV/0!</v>
      </c>
      <c r="S3804" t="str">
        <f>IF(P3804=Theater, "theater")</f>
        <v>theater</v>
      </c>
    </row>
    <row r="3805" spans="1:19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3">
        <f t="shared" si="236"/>
        <v>42433.971851851849</v>
      </c>
      <c r="K3805" s="5">
        <v>1454541568</v>
      </c>
      <c r="L3805" s="13">
        <f t="shared" si="237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8">
        <f t="shared" si="238"/>
        <v>19.650000000000002</v>
      </c>
      <c r="R3805" s="9">
        <f t="shared" si="239"/>
        <v>58.95</v>
      </c>
      <c r="S3805" t="str">
        <f>IF(P3805=Theater, "theater")</f>
        <v>theater</v>
      </c>
    </row>
    <row r="3806" spans="1:19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3">
        <f t="shared" si="236"/>
        <v>42582.291666666672</v>
      </c>
      <c r="K3806" s="5">
        <v>1465172024</v>
      </c>
      <c r="L3806" s="13">
        <f t="shared" si="237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8">
        <f t="shared" si="238"/>
        <v>0</v>
      </c>
      <c r="R3806" s="9" t="e">
        <f t="shared" si="239"/>
        <v>#DIV/0!</v>
      </c>
      <c r="S3806" t="str">
        <f>IF(P3806=Theater, "theater")</f>
        <v>theater</v>
      </c>
    </row>
    <row r="3807" spans="1:19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3">
        <f t="shared" si="236"/>
        <v>41909.887037037035</v>
      </c>
      <c r="K3807" s="5">
        <v>1406668640</v>
      </c>
      <c r="L3807" s="13">
        <f t="shared" si="237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8">
        <f t="shared" si="238"/>
        <v>2E-3</v>
      </c>
      <c r="R3807" s="9">
        <f t="shared" si="239"/>
        <v>1.5</v>
      </c>
      <c r="S3807" t="str">
        <f>IF(P3807=Theater, "theater")</f>
        <v>theater</v>
      </c>
    </row>
    <row r="3808" spans="1:19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3">
        <f t="shared" si="236"/>
        <v>41819.259039351848</v>
      </c>
      <c r="K3808" s="5">
        <v>1402294381</v>
      </c>
      <c r="L3808" s="13">
        <f t="shared" si="237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8">
        <f t="shared" si="238"/>
        <v>6.6666666666666666E-2</v>
      </c>
      <c r="R3808" s="9">
        <f t="shared" si="239"/>
        <v>5</v>
      </c>
      <c r="S3808" t="str">
        <f>IF(P3808=Theater, "theater")</f>
        <v>theater</v>
      </c>
    </row>
    <row r="3809" spans="1:19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3">
        <f t="shared" si="236"/>
        <v>42097.909016203703</v>
      </c>
      <c r="K3809" s="5">
        <v>1427492939</v>
      </c>
      <c r="L3809" s="13">
        <f t="shared" si="237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8">
        <f t="shared" si="238"/>
        <v>30.333333333333336</v>
      </c>
      <c r="R3809" s="9">
        <f t="shared" si="239"/>
        <v>50.555555555555557</v>
      </c>
      <c r="S3809" t="str">
        <f>IF(P3809=Theater, "theater")</f>
        <v>theater</v>
      </c>
    </row>
    <row r="3810" spans="1:19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3">
        <f t="shared" si="236"/>
        <v>42119.412256944444</v>
      </c>
      <c r="K3810" s="5">
        <v>1424775219</v>
      </c>
      <c r="L3810" s="13">
        <f t="shared" si="237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8">
        <f t="shared" si="238"/>
        <v>100</v>
      </c>
      <c r="R3810" s="9">
        <f t="shared" si="239"/>
        <v>41.666666666666664</v>
      </c>
      <c r="S3810" t="str">
        <f>IF(P3810=Theater, "theater")</f>
        <v>theater</v>
      </c>
    </row>
    <row r="3811" spans="1:19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3">
        <f t="shared" si="236"/>
        <v>41850.958333333336</v>
      </c>
      <c r="K3811" s="5">
        <v>1402403907</v>
      </c>
      <c r="L3811" s="13">
        <f t="shared" si="237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8">
        <f t="shared" si="238"/>
        <v>101.25</v>
      </c>
      <c r="R3811" s="9">
        <f t="shared" si="239"/>
        <v>53.289473684210527</v>
      </c>
      <c r="S3811" t="str">
        <f>IF(P3811=Theater, "theater")</f>
        <v>theater</v>
      </c>
    </row>
    <row r="3812" spans="1:19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3">
        <f t="shared" si="236"/>
        <v>42084.807384259257</v>
      </c>
      <c r="K3812" s="5">
        <v>1424377358</v>
      </c>
      <c r="L3812" s="13">
        <f t="shared" si="237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8">
        <f t="shared" si="238"/>
        <v>121.73333333333333</v>
      </c>
      <c r="R3812" s="9">
        <f t="shared" si="239"/>
        <v>70.230769230769226</v>
      </c>
      <c r="S3812" t="str">
        <f>IF(P3812=Theater, "theater")</f>
        <v>theater</v>
      </c>
    </row>
    <row r="3813" spans="1:19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3">
        <f t="shared" si="236"/>
        <v>42521.458333333328</v>
      </c>
      <c r="K3813" s="5">
        <v>1461769373</v>
      </c>
      <c r="L3813" s="13">
        <f t="shared" si="237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8">
        <f t="shared" si="238"/>
        <v>330</v>
      </c>
      <c r="R3813" s="9">
        <f t="shared" si="239"/>
        <v>43.421052631578945</v>
      </c>
      <c r="S3813" t="str">
        <f>IF(P3813=Theater, "theater")</f>
        <v>theater</v>
      </c>
    </row>
    <row r="3814" spans="1:19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3">
        <f t="shared" si="236"/>
        <v>42156.165972222225</v>
      </c>
      <c r="K3814" s="5">
        <v>1429120908</v>
      </c>
      <c r="L3814" s="13">
        <f t="shared" si="237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8">
        <f t="shared" si="238"/>
        <v>109.55</v>
      </c>
      <c r="R3814" s="9">
        <f t="shared" si="239"/>
        <v>199.18181818181819</v>
      </c>
      <c r="S3814" t="str">
        <f>IF(P3814=Theater, "theater")</f>
        <v>theater</v>
      </c>
    </row>
    <row r="3815" spans="1:19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3">
        <f t="shared" si="236"/>
        <v>42535.904861111107</v>
      </c>
      <c r="K3815" s="5">
        <v>1462603021</v>
      </c>
      <c r="L3815" s="13">
        <f t="shared" si="237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8">
        <f t="shared" si="238"/>
        <v>100.95190476190474</v>
      </c>
      <c r="R3815" s="9">
        <f t="shared" si="239"/>
        <v>78.518148148148143</v>
      </c>
      <c r="S3815" t="str">
        <f>IF(P3815=Theater, "theater")</f>
        <v>theater</v>
      </c>
    </row>
    <row r="3816" spans="1:19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3">
        <f t="shared" si="236"/>
        <v>42095.165972222225</v>
      </c>
      <c r="K3816" s="5">
        <v>1424727712</v>
      </c>
      <c r="L3816" s="13">
        <f t="shared" si="237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8">
        <f t="shared" si="238"/>
        <v>140.13333333333333</v>
      </c>
      <c r="R3816" s="9">
        <f t="shared" si="239"/>
        <v>61.823529411764703</v>
      </c>
      <c r="S3816" t="str">
        <f>IF(P3816=Theater, "theater")</f>
        <v>theater</v>
      </c>
    </row>
    <row r="3817" spans="1:19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3">
        <f t="shared" si="236"/>
        <v>42236.958333333328</v>
      </c>
      <c r="K3817" s="5">
        <v>1437545657</v>
      </c>
      <c r="L3817" s="13">
        <f t="shared" si="237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8">
        <f t="shared" si="238"/>
        <v>100.001</v>
      </c>
      <c r="R3817" s="9">
        <f t="shared" si="239"/>
        <v>50.000500000000002</v>
      </c>
      <c r="S3817" t="str">
        <f>IF(P3817=Theater, "theater")</f>
        <v>theater</v>
      </c>
    </row>
    <row r="3818" spans="1:19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3">
        <f t="shared" si="236"/>
        <v>41837.690081018518</v>
      </c>
      <c r="K3818" s="5">
        <v>1403022823</v>
      </c>
      <c r="L3818" s="13">
        <f t="shared" si="237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8">
        <f t="shared" si="238"/>
        <v>119.238</v>
      </c>
      <c r="R3818" s="9">
        <f t="shared" si="239"/>
        <v>48.339729729729726</v>
      </c>
      <c r="S3818" t="str">
        <f>IF(P3818=Theater, "theater")</f>
        <v>theater</v>
      </c>
    </row>
    <row r="3819" spans="1:19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3">
        <f t="shared" si="236"/>
        <v>42301.165972222225</v>
      </c>
      <c r="K3819" s="5">
        <v>1444236216</v>
      </c>
      <c r="L3819" s="13">
        <f t="shared" si="237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8">
        <f t="shared" si="238"/>
        <v>107.25</v>
      </c>
      <c r="R3819" s="9">
        <f t="shared" si="239"/>
        <v>107.25</v>
      </c>
      <c r="S3819" t="str">
        <f>IF(P3819=Theater, "theater")</f>
        <v>theater</v>
      </c>
    </row>
    <row r="3820" spans="1:19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3">
        <f t="shared" si="236"/>
        <v>42075.800717592589</v>
      </c>
      <c r="K3820" s="5">
        <v>1423599182</v>
      </c>
      <c r="L3820" s="13">
        <f t="shared" si="237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8">
        <f t="shared" si="238"/>
        <v>227.99999999999997</v>
      </c>
      <c r="R3820" s="9">
        <f t="shared" si="239"/>
        <v>57</v>
      </c>
      <c r="S3820" t="str">
        <f>IF(P3820=Theater, "theater")</f>
        <v>theater</v>
      </c>
    </row>
    <row r="3821" spans="1:19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3">
        <f t="shared" si="236"/>
        <v>42202.876388888893</v>
      </c>
      <c r="K3821" s="5">
        <v>1435554104</v>
      </c>
      <c r="L3821" s="13">
        <f t="shared" si="237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8">
        <f t="shared" si="238"/>
        <v>106.4</v>
      </c>
      <c r="R3821" s="9">
        <f t="shared" si="239"/>
        <v>40.92307692307692</v>
      </c>
      <c r="S3821" t="str">
        <f>IF(P3821=Theater, "theater")</f>
        <v>theater</v>
      </c>
    </row>
    <row r="3822" spans="1:19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3">
        <f t="shared" si="236"/>
        <v>42190.651817129634</v>
      </c>
      <c r="K3822" s="5">
        <v>1433518717</v>
      </c>
      <c r="L3822" s="13">
        <f t="shared" si="237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8">
        <f t="shared" si="238"/>
        <v>143.33333333333334</v>
      </c>
      <c r="R3822" s="9">
        <f t="shared" si="239"/>
        <v>21.5</v>
      </c>
      <c r="S3822" t="str">
        <f>IF(P3822=Theater, "theater")</f>
        <v>theater</v>
      </c>
    </row>
    <row r="3823" spans="1:19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3">
        <f t="shared" si="236"/>
        <v>42373.180636574078</v>
      </c>
      <c r="K3823" s="5">
        <v>1449116407</v>
      </c>
      <c r="L3823" s="13">
        <f t="shared" si="237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8">
        <f t="shared" si="238"/>
        <v>104.54285714285714</v>
      </c>
      <c r="R3823" s="9">
        <f t="shared" si="239"/>
        <v>79.543478260869563</v>
      </c>
      <c r="S3823" t="str">
        <f>IF(P3823=Theater, "theater")</f>
        <v>theater</v>
      </c>
    </row>
    <row r="3824" spans="1:19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3">
        <f t="shared" si="236"/>
        <v>42388.957638888889</v>
      </c>
      <c r="K3824" s="5">
        <v>1448136417</v>
      </c>
      <c r="L3824" s="13">
        <f t="shared" si="237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8">
        <f t="shared" si="238"/>
        <v>110.02000000000001</v>
      </c>
      <c r="R3824" s="9">
        <f t="shared" si="239"/>
        <v>72.381578947368425</v>
      </c>
      <c r="S3824" t="str">
        <f>IF(P3824=Theater, "theater")</f>
        <v>theater</v>
      </c>
    </row>
    <row r="3825" spans="1:19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3">
        <f t="shared" si="236"/>
        <v>42205.165972222225</v>
      </c>
      <c r="K3825" s="5">
        <v>1434405044</v>
      </c>
      <c r="L3825" s="13">
        <f t="shared" si="237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8">
        <f t="shared" si="238"/>
        <v>106</v>
      </c>
      <c r="R3825" s="9">
        <f t="shared" si="239"/>
        <v>64.634146341463421</v>
      </c>
      <c r="S3825" t="str">
        <f>IF(P3825=Theater, "theater")</f>
        <v>theater</v>
      </c>
    </row>
    <row r="3826" spans="1:19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3">
        <f t="shared" si="236"/>
        <v>42583.570138888885</v>
      </c>
      <c r="K3826" s="5">
        <v>1469026903</v>
      </c>
      <c r="L3826" s="13">
        <f t="shared" si="237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8">
        <f t="shared" si="238"/>
        <v>108</v>
      </c>
      <c r="R3826" s="9">
        <f t="shared" si="239"/>
        <v>38.571428571428569</v>
      </c>
      <c r="S3826" t="str">
        <f>IF(P3826=Theater, "theater")</f>
        <v>theater</v>
      </c>
    </row>
    <row r="3827" spans="1:19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3">
        <f t="shared" si="236"/>
        <v>42172.069606481484</v>
      </c>
      <c r="K3827" s="5">
        <v>1432690814</v>
      </c>
      <c r="L3827" s="13">
        <f t="shared" si="237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8">
        <f t="shared" si="238"/>
        <v>105.42</v>
      </c>
      <c r="R3827" s="9">
        <f t="shared" si="239"/>
        <v>107.57142857142857</v>
      </c>
      <c r="S3827" t="str">
        <f>IF(P3827=Theater, "theater")</f>
        <v>theater</v>
      </c>
    </row>
    <row r="3828" spans="1:19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3">
        <f t="shared" si="236"/>
        <v>42131.423541666663</v>
      </c>
      <c r="K3828" s="5">
        <v>1428401394</v>
      </c>
      <c r="L3828" s="13">
        <f t="shared" si="237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8">
        <f t="shared" si="238"/>
        <v>119.16666666666667</v>
      </c>
      <c r="R3828" s="9">
        <f t="shared" si="239"/>
        <v>27.5</v>
      </c>
      <c r="S3828" t="str">
        <f>IF(P3828=Theater, "theater")</f>
        <v>theater</v>
      </c>
    </row>
    <row r="3829" spans="1:19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3">
        <f t="shared" si="236"/>
        <v>42090</v>
      </c>
      <c r="K3829" s="5">
        <v>1422656201</v>
      </c>
      <c r="L3829" s="13">
        <f t="shared" si="237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8">
        <f t="shared" si="238"/>
        <v>152.66666666666666</v>
      </c>
      <c r="R3829" s="9">
        <f t="shared" si="239"/>
        <v>70.461538461538467</v>
      </c>
      <c r="S3829" t="str">
        <f>IF(P3829=Theater, "theater")</f>
        <v>theater</v>
      </c>
    </row>
    <row r="3830" spans="1:19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3">
        <f t="shared" si="236"/>
        <v>42004.569293981483</v>
      </c>
      <c r="K3830" s="5">
        <v>1414845587</v>
      </c>
      <c r="L3830" s="13">
        <f t="shared" si="237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8">
        <f t="shared" si="238"/>
        <v>100</v>
      </c>
      <c r="R3830" s="9">
        <f t="shared" si="239"/>
        <v>178.57142857142858</v>
      </c>
      <c r="S3830" t="str">
        <f>IF(P3830=Theater, "theater")</f>
        <v>theater</v>
      </c>
    </row>
    <row r="3831" spans="1:19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3">
        <f t="shared" si="236"/>
        <v>42613.865405092598</v>
      </c>
      <c r="K3831" s="5">
        <v>1470948371</v>
      </c>
      <c r="L3831" s="13">
        <f t="shared" si="237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8">
        <f t="shared" si="238"/>
        <v>100.2</v>
      </c>
      <c r="R3831" s="9">
        <f t="shared" si="239"/>
        <v>62.625</v>
      </c>
      <c r="S3831" t="str">
        <f>IF(P3831=Theater, "theater")</f>
        <v>theater</v>
      </c>
    </row>
    <row r="3832" spans="1:19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3">
        <f t="shared" si="236"/>
        <v>42517.740868055553</v>
      </c>
      <c r="K3832" s="5">
        <v>1463161611</v>
      </c>
      <c r="L3832" s="13">
        <f t="shared" si="237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8">
        <f t="shared" si="238"/>
        <v>225</v>
      </c>
      <c r="R3832" s="9">
        <f t="shared" si="239"/>
        <v>75</v>
      </c>
      <c r="S3832" t="str">
        <f>IF(P3832=Theater, "theater")</f>
        <v>theater</v>
      </c>
    </row>
    <row r="3833" spans="1:19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3">
        <f t="shared" si="236"/>
        <v>41948.890567129631</v>
      </c>
      <c r="K3833" s="5">
        <v>1413404545</v>
      </c>
      <c r="L3833" s="13">
        <f t="shared" si="237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8">
        <f t="shared" si="238"/>
        <v>106.02199999999999</v>
      </c>
      <c r="R3833" s="9">
        <f t="shared" si="239"/>
        <v>58.901111111111113</v>
      </c>
      <c r="S3833" t="str">
        <f>IF(P3833=Theater, "theater")</f>
        <v>theater</v>
      </c>
    </row>
    <row r="3834" spans="1:19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3">
        <f t="shared" si="236"/>
        <v>42420.114988425921</v>
      </c>
      <c r="K3834" s="5">
        <v>1452048335</v>
      </c>
      <c r="L3834" s="13">
        <f t="shared" si="237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8">
        <f t="shared" si="238"/>
        <v>104.66666666666666</v>
      </c>
      <c r="R3834" s="9">
        <f t="shared" si="239"/>
        <v>139.55555555555554</v>
      </c>
      <c r="S3834" t="str">
        <f>IF(P3834=Theater, "theater")</f>
        <v>theater</v>
      </c>
    </row>
    <row r="3835" spans="1:19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3">
        <f t="shared" si="236"/>
        <v>41974.797916666663</v>
      </c>
      <c r="K3835" s="5">
        <v>1416516972</v>
      </c>
      <c r="L3835" s="13">
        <f t="shared" si="237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8">
        <f t="shared" si="238"/>
        <v>116.66666666666667</v>
      </c>
      <c r="R3835" s="9">
        <f t="shared" si="239"/>
        <v>70</v>
      </c>
      <c r="S3835" t="str">
        <f>IF(P3835=Theater, "theater")</f>
        <v>theater</v>
      </c>
    </row>
    <row r="3836" spans="1:19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3">
        <f t="shared" si="236"/>
        <v>42173.445219907408</v>
      </c>
      <c r="K3836" s="5">
        <v>1432032067</v>
      </c>
      <c r="L3836" s="13">
        <f t="shared" si="237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8">
        <f t="shared" si="238"/>
        <v>109.03333333333333</v>
      </c>
      <c r="R3836" s="9">
        <f t="shared" si="239"/>
        <v>57.385964912280699</v>
      </c>
      <c r="S3836" t="str">
        <f>IF(P3836=Theater, "theater")</f>
        <v>theater</v>
      </c>
    </row>
    <row r="3837" spans="1:19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3">
        <f t="shared" si="236"/>
        <v>42481.94222222222</v>
      </c>
      <c r="K3837" s="5">
        <v>1459463808</v>
      </c>
      <c r="L3837" s="13">
        <f t="shared" si="237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8">
        <f t="shared" si="238"/>
        <v>160</v>
      </c>
      <c r="R3837" s="9">
        <f t="shared" si="239"/>
        <v>40</v>
      </c>
      <c r="S3837" t="str">
        <f>IF(P3837=Theater, "theater")</f>
        <v>theater</v>
      </c>
    </row>
    <row r="3838" spans="1:19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3">
        <f t="shared" si="236"/>
        <v>42585.172916666663</v>
      </c>
      <c r="K3838" s="5">
        <v>1467497652</v>
      </c>
      <c r="L3838" s="13">
        <f t="shared" si="237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8">
        <f t="shared" si="238"/>
        <v>112.5</v>
      </c>
      <c r="R3838" s="9">
        <f t="shared" si="239"/>
        <v>64.285714285714292</v>
      </c>
      <c r="S3838" t="str">
        <f>IF(P3838=Theater, "theater")</f>
        <v>theater</v>
      </c>
    </row>
    <row r="3839" spans="1:19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3">
        <f t="shared" si="236"/>
        <v>42188.765717592592</v>
      </c>
      <c r="K3839" s="5">
        <v>1432837358</v>
      </c>
      <c r="L3839" s="13">
        <f t="shared" si="237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8">
        <f t="shared" si="238"/>
        <v>102.1</v>
      </c>
      <c r="R3839" s="9">
        <f t="shared" si="239"/>
        <v>120.11764705882354</v>
      </c>
      <c r="S3839" t="str">
        <f>IF(P3839=Theater, "theater")</f>
        <v>theater</v>
      </c>
    </row>
    <row r="3840" spans="1:19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3">
        <f t="shared" si="236"/>
        <v>42146.710752314815</v>
      </c>
      <c r="K3840" s="5">
        <v>1429722209</v>
      </c>
      <c r="L3840" s="13">
        <f t="shared" si="237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8">
        <f t="shared" si="238"/>
        <v>100.824</v>
      </c>
      <c r="R3840" s="9">
        <f t="shared" si="239"/>
        <v>1008.24</v>
      </c>
      <c r="S3840" t="str">
        <f>IF(P3840=Theater, "theater")</f>
        <v>theater</v>
      </c>
    </row>
    <row r="3841" spans="1:19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3">
        <f t="shared" si="236"/>
        <v>42215.142638888887</v>
      </c>
      <c r="K3841" s="5">
        <v>1433042724</v>
      </c>
      <c r="L3841" s="13">
        <f t="shared" si="237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8">
        <f t="shared" si="238"/>
        <v>101.25</v>
      </c>
      <c r="R3841" s="9">
        <f t="shared" si="239"/>
        <v>63.28125</v>
      </c>
      <c r="S3841" t="str">
        <f>IF(P3841=Theater, "theater")</f>
        <v>theater</v>
      </c>
    </row>
    <row r="3842" spans="1:19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3">
        <f t="shared" si="236"/>
        <v>42457.660057870366</v>
      </c>
      <c r="K3842" s="5">
        <v>1457023829</v>
      </c>
      <c r="L3842" s="13">
        <f t="shared" si="237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8">
        <f t="shared" si="238"/>
        <v>6500</v>
      </c>
      <c r="R3842" s="9">
        <f t="shared" si="239"/>
        <v>21.666666666666668</v>
      </c>
      <c r="S3842" t="str">
        <f>IF(P3842=Theater, "theater")</f>
        <v>theater</v>
      </c>
    </row>
    <row r="3843" spans="1:19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3">
        <f t="shared" ref="J3843:J3906" si="240">(((I3843/60)/60)/24)+DATE(1970,1,1)</f>
        <v>41840.785729166666</v>
      </c>
      <c r="K3843" s="5">
        <v>1400698287</v>
      </c>
      <c r="L3843" s="13">
        <f t="shared" ref="L3843:L3906" si="24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8">
        <f t="shared" ref="Q3843:Q3906" si="242">E3843/D3843*100</f>
        <v>8.7200000000000006</v>
      </c>
      <c r="R3843" s="9">
        <f t="shared" ref="R3843:R3906" si="243">E3843/N3843</f>
        <v>25.647058823529413</v>
      </c>
      <c r="S3843" t="str">
        <f>IF(P3843=Theater, "theater")</f>
        <v>theater</v>
      </c>
    </row>
    <row r="3844" spans="1:19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3">
        <f t="shared" si="240"/>
        <v>41770.493657407409</v>
      </c>
      <c r="K3844" s="5">
        <v>1397217052</v>
      </c>
      <c r="L3844" s="13">
        <f t="shared" si="24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8">
        <f t="shared" si="242"/>
        <v>21.94</v>
      </c>
      <c r="R3844" s="9">
        <f t="shared" si="243"/>
        <v>47.695652173913047</v>
      </c>
      <c r="S3844" t="str">
        <f>IF(P3844=Theater, "theater")</f>
        <v>theater</v>
      </c>
    </row>
    <row r="3845" spans="1:19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3">
        <f t="shared" si="240"/>
        <v>41791.072500000002</v>
      </c>
      <c r="K3845" s="5">
        <v>1399427064</v>
      </c>
      <c r="L3845" s="13">
        <f t="shared" si="24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8">
        <f t="shared" si="242"/>
        <v>21.3</v>
      </c>
      <c r="R3845" s="9">
        <f t="shared" si="243"/>
        <v>56.05263157894737</v>
      </c>
      <c r="S3845" t="str">
        <f>IF(P3845=Theater, "theater")</f>
        <v>theater</v>
      </c>
    </row>
    <row r="3846" spans="1:19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3">
        <f t="shared" si="240"/>
        <v>41793.290972222225</v>
      </c>
      <c r="K3846" s="5">
        <v>1399474134</v>
      </c>
      <c r="L3846" s="13">
        <f t="shared" si="24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8">
        <f t="shared" si="242"/>
        <v>41.489795918367342</v>
      </c>
      <c r="R3846" s="9">
        <f t="shared" si="243"/>
        <v>81.319999999999993</v>
      </c>
      <c r="S3846" t="str">
        <f>IF(P3846=Theater, "theater")</f>
        <v>theater</v>
      </c>
    </row>
    <row r="3847" spans="1:19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3">
        <f t="shared" si="240"/>
        <v>42278.627013888887</v>
      </c>
      <c r="K3847" s="5">
        <v>1441119774</v>
      </c>
      <c r="L3847" s="13">
        <f t="shared" si="24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8">
        <f t="shared" si="242"/>
        <v>2.105</v>
      </c>
      <c r="R3847" s="9">
        <f t="shared" si="243"/>
        <v>70.166666666666671</v>
      </c>
      <c r="S3847" t="str">
        <f>IF(P3847=Theater, "theater")</f>
        <v>theater</v>
      </c>
    </row>
    <row r="3848" spans="1:19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3">
        <f t="shared" si="240"/>
        <v>41916.290972222225</v>
      </c>
      <c r="K3848" s="5">
        <v>1409721542</v>
      </c>
      <c r="L3848" s="13">
        <f t="shared" si="24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8">
        <f t="shared" si="242"/>
        <v>2.7</v>
      </c>
      <c r="R3848" s="9">
        <f t="shared" si="243"/>
        <v>23.625</v>
      </c>
      <c r="S3848" t="str">
        <f>IF(P3848=Theater, "theater")</f>
        <v>theater</v>
      </c>
    </row>
    <row r="3849" spans="1:19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3">
        <f t="shared" si="240"/>
        <v>42204.224432870367</v>
      </c>
      <c r="K3849" s="5">
        <v>1433395391</v>
      </c>
      <c r="L3849" s="13">
        <f t="shared" si="24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8">
        <f t="shared" si="242"/>
        <v>16.161904761904761</v>
      </c>
      <c r="R3849" s="9">
        <f t="shared" si="243"/>
        <v>188.55555555555554</v>
      </c>
      <c r="S3849" t="str">
        <f>IF(P3849=Theater, "theater")</f>
        <v>theater</v>
      </c>
    </row>
    <row r="3850" spans="1:19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3">
        <f t="shared" si="240"/>
        <v>42295.817002314812</v>
      </c>
      <c r="K3850" s="5">
        <v>1442604989</v>
      </c>
      <c r="L3850" s="13">
        <f t="shared" si="24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8">
        <f t="shared" si="242"/>
        <v>16.376923076923077</v>
      </c>
      <c r="R3850" s="9">
        <f t="shared" si="243"/>
        <v>49.511627906976742</v>
      </c>
      <c r="S3850" t="str">
        <f>IF(P3850=Theater, "theater")</f>
        <v>theater</v>
      </c>
    </row>
    <row r="3851" spans="1:19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3">
        <f t="shared" si="240"/>
        <v>42166.767175925925</v>
      </c>
      <c r="K3851" s="5">
        <v>1431455084</v>
      </c>
      <c r="L3851" s="13">
        <f t="shared" si="24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8">
        <f t="shared" si="242"/>
        <v>7.043333333333333</v>
      </c>
      <c r="R3851" s="9">
        <f t="shared" si="243"/>
        <v>75.464285714285708</v>
      </c>
      <c r="S3851" t="str">
        <f>IF(P3851=Theater, "theater")</f>
        <v>theater</v>
      </c>
    </row>
    <row r="3852" spans="1:19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3">
        <f t="shared" si="240"/>
        <v>42005.124340277776</v>
      </c>
      <c r="K3852" s="5">
        <v>1417489143</v>
      </c>
      <c r="L3852" s="13">
        <f t="shared" si="24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8">
        <f t="shared" si="242"/>
        <v>3.8</v>
      </c>
      <c r="R3852" s="9">
        <f t="shared" si="243"/>
        <v>9.5</v>
      </c>
      <c r="S3852" t="str">
        <f>IF(P3852=Theater, "theater")</f>
        <v>theater</v>
      </c>
    </row>
    <row r="3853" spans="1:19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3">
        <f t="shared" si="240"/>
        <v>42202.439571759256</v>
      </c>
      <c r="K3853" s="5">
        <v>1434537179</v>
      </c>
      <c r="L3853" s="13">
        <f t="shared" si="24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8">
        <f t="shared" si="242"/>
        <v>34.08</v>
      </c>
      <c r="R3853" s="9">
        <f t="shared" si="243"/>
        <v>35.5</v>
      </c>
      <c r="S3853" t="str">
        <f>IF(P3853=Theater, "theater")</f>
        <v>theater</v>
      </c>
    </row>
    <row r="3854" spans="1:19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3">
        <f t="shared" si="240"/>
        <v>42090.149027777778</v>
      </c>
      <c r="K3854" s="5">
        <v>1425270876</v>
      </c>
      <c r="L3854" s="13">
        <f t="shared" si="24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8">
        <f t="shared" si="242"/>
        <v>0.2</v>
      </c>
      <c r="R3854" s="9">
        <f t="shared" si="243"/>
        <v>10</v>
      </c>
      <c r="S3854" t="str">
        <f>IF(P3854=Theater, "theater")</f>
        <v>theater</v>
      </c>
    </row>
    <row r="3855" spans="1:19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3">
        <f t="shared" si="240"/>
        <v>41883.84002314815</v>
      </c>
      <c r="K3855" s="5">
        <v>1406578178</v>
      </c>
      <c r="L3855" s="13">
        <f t="shared" si="24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8">
        <f t="shared" si="242"/>
        <v>2.5999999999999999E-2</v>
      </c>
      <c r="R3855" s="9">
        <f t="shared" si="243"/>
        <v>13</v>
      </c>
      <c r="S3855" t="str">
        <f>IF(P3855=Theater, "theater")</f>
        <v>theater</v>
      </c>
    </row>
    <row r="3856" spans="1:19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3">
        <f t="shared" si="240"/>
        <v>42133.884930555556</v>
      </c>
      <c r="K3856" s="5">
        <v>1428614058</v>
      </c>
      <c r="L3856" s="13">
        <f t="shared" si="24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8">
        <f t="shared" si="242"/>
        <v>16.254545454545454</v>
      </c>
      <c r="R3856" s="9">
        <f t="shared" si="243"/>
        <v>89.4</v>
      </c>
      <c r="S3856" t="str">
        <f>IF(P3856=Theater, "theater")</f>
        <v>theater</v>
      </c>
    </row>
    <row r="3857" spans="1:19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3">
        <f t="shared" si="240"/>
        <v>42089.929062499999</v>
      </c>
      <c r="K3857" s="5">
        <v>1424819871</v>
      </c>
      <c r="L3857" s="13">
        <f t="shared" si="24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8">
        <f t="shared" si="242"/>
        <v>2.5</v>
      </c>
      <c r="R3857" s="9">
        <f t="shared" si="243"/>
        <v>25</v>
      </c>
      <c r="S3857" t="str">
        <f>IF(P3857=Theater, "theater")</f>
        <v>theater</v>
      </c>
    </row>
    <row r="3858" spans="1:19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3">
        <f t="shared" si="240"/>
        <v>42071.701423611114</v>
      </c>
      <c r="K3858" s="5">
        <v>1423245003</v>
      </c>
      <c r="L3858" s="13">
        <f t="shared" si="24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8">
        <f t="shared" si="242"/>
        <v>0.02</v>
      </c>
      <c r="R3858" s="9">
        <f t="shared" si="243"/>
        <v>1</v>
      </c>
      <c r="S3858" t="str">
        <f>IF(P3858=Theater, "theater")</f>
        <v>theater</v>
      </c>
    </row>
    <row r="3859" spans="1:19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3">
        <f t="shared" si="240"/>
        <v>41852.716666666667</v>
      </c>
      <c r="K3859" s="5">
        <v>1404927690</v>
      </c>
      <c r="L3859" s="13">
        <f t="shared" si="24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8">
        <f t="shared" si="242"/>
        <v>5.2</v>
      </c>
      <c r="R3859" s="9">
        <f t="shared" si="243"/>
        <v>65</v>
      </c>
      <c r="S3859" t="str">
        <f>IF(P3859=Theater, "theater")</f>
        <v>theater</v>
      </c>
    </row>
    <row r="3860" spans="1:19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3">
        <f t="shared" si="240"/>
        <v>42146.875</v>
      </c>
      <c r="K3860" s="5">
        <v>1430734844</v>
      </c>
      <c r="L3860" s="13">
        <f t="shared" si="24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8">
        <f t="shared" si="242"/>
        <v>2</v>
      </c>
      <c r="R3860" s="9">
        <f t="shared" si="243"/>
        <v>10</v>
      </c>
      <c r="S3860" t="str">
        <f>IF(P3860=Theater, "theater")</f>
        <v>theater</v>
      </c>
    </row>
    <row r="3861" spans="1:19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3">
        <f t="shared" si="240"/>
        <v>41815.875</v>
      </c>
      <c r="K3861" s="5">
        <v>1401485207</v>
      </c>
      <c r="L3861" s="13">
        <f t="shared" si="24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8">
        <f t="shared" si="242"/>
        <v>0.04</v>
      </c>
      <c r="R3861" s="9">
        <f t="shared" si="243"/>
        <v>1</v>
      </c>
      <c r="S3861" t="str">
        <f>IF(P3861=Theater, "theater")</f>
        <v>theater</v>
      </c>
    </row>
    <row r="3862" spans="1:19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3">
        <f t="shared" si="240"/>
        <v>41863.660995370366</v>
      </c>
      <c r="K3862" s="5">
        <v>1405266710</v>
      </c>
      <c r="L3862" s="13">
        <f t="shared" si="24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8">
        <f t="shared" si="242"/>
        <v>17.666666666666668</v>
      </c>
      <c r="R3862" s="9">
        <f t="shared" si="243"/>
        <v>81.538461538461533</v>
      </c>
      <c r="S3862" t="str">
        <f>IF(P3862=Theater, "theater")</f>
        <v>theater</v>
      </c>
    </row>
    <row r="3863" spans="1:19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3">
        <f t="shared" si="240"/>
        <v>41955.907638888893</v>
      </c>
      <c r="K3863" s="5">
        <v>1412258977</v>
      </c>
      <c r="L3863" s="13">
        <f t="shared" si="24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8">
        <f t="shared" si="242"/>
        <v>5</v>
      </c>
      <c r="R3863" s="9">
        <f t="shared" si="243"/>
        <v>100</v>
      </c>
      <c r="S3863" t="str">
        <f>IF(P3863=Theater, "theater")</f>
        <v>theater</v>
      </c>
    </row>
    <row r="3864" spans="1:19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3">
        <f t="shared" si="240"/>
        <v>42625.707638888889</v>
      </c>
      <c r="K3864" s="5">
        <v>1472451356</v>
      </c>
      <c r="L3864" s="13">
        <f t="shared" si="24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8">
        <f t="shared" si="242"/>
        <v>1.3333333333333334E-2</v>
      </c>
      <c r="R3864" s="9">
        <f t="shared" si="243"/>
        <v>1</v>
      </c>
      <c r="S3864" t="str">
        <f>IF(P3864=Theater, "theater")</f>
        <v>theater</v>
      </c>
    </row>
    <row r="3865" spans="1:19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3">
        <f t="shared" si="240"/>
        <v>42313.674826388888</v>
      </c>
      <c r="K3865" s="5">
        <v>1441552305</v>
      </c>
      <c r="L3865" s="13">
        <f t="shared" si="24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8">
        <f t="shared" si="242"/>
        <v>0</v>
      </c>
      <c r="R3865" s="9" t="e">
        <f t="shared" si="243"/>
        <v>#DIV/0!</v>
      </c>
      <c r="S3865" t="str">
        <f>IF(P3865=Theater, "theater")</f>
        <v>theater</v>
      </c>
    </row>
    <row r="3866" spans="1:19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3">
        <f t="shared" si="240"/>
        <v>42325.933495370366</v>
      </c>
      <c r="K3866" s="5">
        <v>1445203454</v>
      </c>
      <c r="L3866" s="13">
        <f t="shared" si="24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8">
        <f t="shared" si="242"/>
        <v>1.2</v>
      </c>
      <c r="R3866" s="9">
        <f t="shared" si="243"/>
        <v>20</v>
      </c>
      <c r="S3866" t="str">
        <f>IF(P3866=Theater, "theater")</f>
        <v>theater</v>
      </c>
    </row>
    <row r="3867" spans="1:19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3">
        <f t="shared" si="240"/>
        <v>41881.229166666664</v>
      </c>
      <c r="K3867" s="5">
        <v>1405957098</v>
      </c>
      <c r="L3867" s="13">
        <f t="shared" si="24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8">
        <f t="shared" si="242"/>
        <v>26.937422295897225</v>
      </c>
      <c r="R3867" s="9">
        <f t="shared" si="243"/>
        <v>46.428571428571431</v>
      </c>
      <c r="S3867" t="str">
        <f>IF(P3867=Theater, "theater")</f>
        <v>theater</v>
      </c>
    </row>
    <row r="3868" spans="1:19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3">
        <f t="shared" si="240"/>
        <v>42452.145138888889</v>
      </c>
      <c r="K3868" s="5">
        <v>1454453021</v>
      </c>
      <c r="L3868" s="13">
        <f t="shared" si="24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8">
        <f t="shared" si="242"/>
        <v>0.54999999999999993</v>
      </c>
      <c r="R3868" s="9">
        <f t="shared" si="243"/>
        <v>5.5</v>
      </c>
      <c r="S3868" t="str">
        <f>IF(P3868=Theater, "theater")</f>
        <v>theater</v>
      </c>
    </row>
    <row r="3869" spans="1:19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3">
        <f t="shared" si="240"/>
        <v>42539.814108796301</v>
      </c>
      <c r="K3869" s="5">
        <v>1463686339</v>
      </c>
      <c r="L3869" s="13">
        <f t="shared" si="24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8">
        <f t="shared" si="242"/>
        <v>12.55</v>
      </c>
      <c r="R3869" s="9">
        <f t="shared" si="243"/>
        <v>50.2</v>
      </c>
      <c r="S3869" t="str">
        <f>IF(P3869=Theater, "theater")</f>
        <v>theater</v>
      </c>
    </row>
    <row r="3870" spans="1:19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3">
        <f t="shared" si="240"/>
        <v>41890.659780092588</v>
      </c>
      <c r="K3870" s="5">
        <v>1408031405</v>
      </c>
      <c r="L3870" s="13">
        <f t="shared" si="24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8">
        <f t="shared" si="242"/>
        <v>0.2</v>
      </c>
      <c r="R3870" s="9">
        <f t="shared" si="243"/>
        <v>10</v>
      </c>
      <c r="S3870" t="str">
        <f>IF(P3870=Theater, "theater")</f>
        <v>theater</v>
      </c>
    </row>
    <row r="3871" spans="1:19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3">
        <f t="shared" si="240"/>
        <v>42077.132638888885</v>
      </c>
      <c r="K3871" s="5">
        <v>1423761792</v>
      </c>
      <c r="L3871" s="13">
        <f t="shared" si="24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8">
        <f t="shared" si="242"/>
        <v>3.4474868431088401</v>
      </c>
      <c r="R3871" s="9">
        <f t="shared" si="243"/>
        <v>30.133333333333333</v>
      </c>
      <c r="S3871" t="str">
        <f>IF(P3871=Theater, "theater")</f>
        <v>theater</v>
      </c>
    </row>
    <row r="3872" spans="1:19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3">
        <f t="shared" si="240"/>
        <v>41823.17219907407</v>
      </c>
      <c r="K3872" s="5">
        <v>1401768478</v>
      </c>
      <c r="L3872" s="13">
        <f t="shared" si="24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8">
        <f t="shared" si="242"/>
        <v>15</v>
      </c>
      <c r="R3872" s="9">
        <f t="shared" si="243"/>
        <v>150</v>
      </c>
      <c r="S3872" t="str">
        <f>IF(P3872=Theater, "theater")</f>
        <v>theater</v>
      </c>
    </row>
    <row r="3873" spans="1:19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3">
        <f t="shared" si="240"/>
        <v>42823.739004629635</v>
      </c>
      <c r="K3873" s="5">
        <v>1485629050</v>
      </c>
      <c r="L3873" s="13">
        <f t="shared" si="24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8">
        <f t="shared" si="242"/>
        <v>2.666666666666667</v>
      </c>
      <c r="R3873" s="9">
        <f t="shared" si="243"/>
        <v>13.333333333333334</v>
      </c>
      <c r="S3873" t="str">
        <f>IF(P3873=Theater, "theater")</f>
        <v>theater</v>
      </c>
    </row>
    <row r="3874" spans="1:19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3">
        <f t="shared" si="240"/>
        <v>42230.145787037036</v>
      </c>
      <c r="K3874" s="5">
        <v>1435202996</v>
      </c>
      <c r="L3874" s="13">
        <f t="shared" si="24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8">
        <f t="shared" si="242"/>
        <v>0</v>
      </c>
      <c r="R3874" s="9" t="e">
        <f t="shared" si="243"/>
        <v>#DIV/0!</v>
      </c>
      <c r="S3874" t="str">
        <f>IF(P3874=Theater, "theater")</f>
        <v>theater</v>
      </c>
    </row>
    <row r="3875" spans="1:19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3">
        <f t="shared" si="240"/>
        <v>42285.696006944447</v>
      </c>
      <c r="K3875" s="5">
        <v>1441730535</v>
      </c>
      <c r="L3875" s="13">
        <f t="shared" si="24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8">
        <f t="shared" si="242"/>
        <v>0</v>
      </c>
      <c r="R3875" s="9" t="e">
        <f t="shared" si="243"/>
        <v>#DIV/0!</v>
      </c>
      <c r="S3875" t="str">
        <f>IF(P3875=Theater, "theater")</f>
        <v>theater</v>
      </c>
    </row>
    <row r="3876" spans="1:19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3">
        <f t="shared" si="240"/>
        <v>42028.041666666672</v>
      </c>
      <c r="K3876" s="5">
        <v>1420244622</v>
      </c>
      <c r="L3876" s="13">
        <f t="shared" si="24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8">
        <f t="shared" si="242"/>
        <v>0</v>
      </c>
      <c r="R3876" s="9" t="e">
        <f t="shared" si="243"/>
        <v>#DIV/0!</v>
      </c>
      <c r="S3876" t="str">
        <f>IF(P3876=Theater, "theater")</f>
        <v>theater</v>
      </c>
    </row>
    <row r="3877" spans="1:19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3">
        <f t="shared" si="240"/>
        <v>42616.416666666672</v>
      </c>
      <c r="K3877" s="5">
        <v>1472804365</v>
      </c>
      <c r="L3877" s="13">
        <f t="shared" si="24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8">
        <f t="shared" si="242"/>
        <v>0</v>
      </c>
      <c r="R3877" s="9" t="e">
        <f t="shared" si="243"/>
        <v>#DIV/0!</v>
      </c>
      <c r="S3877" t="str">
        <f>IF(P3877=Theater, "theater")</f>
        <v>theater</v>
      </c>
    </row>
    <row r="3878" spans="1:19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3">
        <f t="shared" si="240"/>
        <v>42402.624166666668</v>
      </c>
      <c r="K3878" s="5">
        <v>1451833128</v>
      </c>
      <c r="L3878" s="13">
        <f t="shared" si="24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8">
        <f t="shared" si="242"/>
        <v>52.794871794871788</v>
      </c>
      <c r="R3878" s="9">
        <f t="shared" si="243"/>
        <v>44.760869565217391</v>
      </c>
      <c r="S3878" t="str">
        <f>IF(P3878=Theater, "theater")</f>
        <v>theater</v>
      </c>
    </row>
    <row r="3879" spans="1:19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3">
        <f t="shared" si="240"/>
        <v>42712.67768518519</v>
      </c>
      <c r="K3879" s="5">
        <v>1478621752</v>
      </c>
      <c r="L3879" s="13">
        <f t="shared" si="24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8">
        <f t="shared" si="242"/>
        <v>4.9639999999999995</v>
      </c>
      <c r="R3879" s="9">
        <f t="shared" si="243"/>
        <v>88.642857142857139</v>
      </c>
      <c r="S3879" t="str">
        <f>IF(P3879=Theater, "theater")</f>
        <v>theater</v>
      </c>
    </row>
    <row r="3880" spans="1:19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3">
        <f t="shared" si="240"/>
        <v>42185.165972222225</v>
      </c>
      <c r="K3880" s="5">
        <v>1433014746</v>
      </c>
      <c r="L3880" s="13">
        <f t="shared" si="24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8">
        <f t="shared" si="242"/>
        <v>5.5555555555555552E-2</v>
      </c>
      <c r="R3880" s="9">
        <f t="shared" si="243"/>
        <v>10</v>
      </c>
      <c r="S3880" t="str">
        <f>IF(P3880=Theater, "theater")</f>
        <v>theater</v>
      </c>
    </row>
    <row r="3881" spans="1:19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3">
        <f t="shared" si="240"/>
        <v>42029.861064814817</v>
      </c>
      <c r="K3881" s="5">
        <v>1419626396</v>
      </c>
      <c r="L3881" s="13">
        <f t="shared" si="24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8">
        <f t="shared" si="242"/>
        <v>0</v>
      </c>
      <c r="R3881" s="9" t="e">
        <f t="shared" si="243"/>
        <v>#DIV/0!</v>
      </c>
      <c r="S3881" t="str">
        <f>IF(P3881=Theater, "theater")</f>
        <v>theater</v>
      </c>
    </row>
    <row r="3882" spans="1:19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3">
        <f t="shared" si="240"/>
        <v>41850.958333333336</v>
      </c>
      <c r="K3882" s="5">
        <v>1403724820</v>
      </c>
      <c r="L3882" s="13">
        <f t="shared" si="24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8">
        <f t="shared" si="242"/>
        <v>13.066666666666665</v>
      </c>
      <c r="R3882" s="9">
        <f t="shared" si="243"/>
        <v>57.647058823529413</v>
      </c>
      <c r="S3882" t="str">
        <f>IF(P3882=Theater, "theater")</f>
        <v>theater</v>
      </c>
    </row>
    <row r="3883" spans="1:19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3">
        <f t="shared" si="240"/>
        <v>42786.018506944441</v>
      </c>
      <c r="K3883" s="5">
        <v>1484958399</v>
      </c>
      <c r="L3883" s="13">
        <f t="shared" si="24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8">
        <f t="shared" si="242"/>
        <v>5</v>
      </c>
      <c r="R3883" s="9">
        <f t="shared" si="243"/>
        <v>25</v>
      </c>
      <c r="S3883" t="str">
        <f>IF(P3883=Theater, "theater")</f>
        <v>theater</v>
      </c>
    </row>
    <row r="3884" spans="1:19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3">
        <f t="shared" si="240"/>
        <v>42400.960416666669</v>
      </c>
      <c r="K3884" s="5">
        <v>1451950570</v>
      </c>
      <c r="L3884" s="13">
        <f t="shared" si="24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8">
        <f t="shared" si="242"/>
        <v>0</v>
      </c>
      <c r="R3884" s="9" t="e">
        <f t="shared" si="243"/>
        <v>#DIV/0!</v>
      </c>
      <c r="S3884" t="str">
        <f>IF(P3884=Theater, "theater")</f>
        <v>theater</v>
      </c>
    </row>
    <row r="3885" spans="1:19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3">
        <f t="shared" si="240"/>
        <v>41884.602650462963</v>
      </c>
      <c r="K3885" s="5">
        <v>1407076069</v>
      </c>
      <c r="L3885" s="13">
        <f t="shared" si="24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8">
        <f t="shared" si="242"/>
        <v>0</v>
      </c>
      <c r="R3885" s="9" t="e">
        <f t="shared" si="243"/>
        <v>#DIV/0!</v>
      </c>
      <c r="S3885" t="str">
        <f>IF(P3885=Theater, "theater")</f>
        <v>theater</v>
      </c>
    </row>
    <row r="3886" spans="1:19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3">
        <f t="shared" si="240"/>
        <v>42090.749907407408</v>
      </c>
      <c r="K3886" s="5">
        <v>1425322792</v>
      </c>
      <c r="L3886" s="13">
        <f t="shared" si="24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8">
        <f t="shared" si="242"/>
        <v>0</v>
      </c>
      <c r="R3886" s="9" t="e">
        <f t="shared" si="243"/>
        <v>#DIV/0!</v>
      </c>
      <c r="S3886" t="str">
        <f>IF(P3886=Theater, "theater")</f>
        <v>theater</v>
      </c>
    </row>
    <row r="3887" spans="1:19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3">
        <f t="shared" si="240"/>
        <v>42499.951284722221</v>
      </c>
      <c r="K3887" s="5">
        <v>1460242191</v>
      </c>
      <c r="L3887" s="13">
        <f t="shared" si="24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8">
        <f t="shared" si="242"/>
        <v>0</v>
      </c>
      <c r="R3887" s="9" t="e">
        <f t="shared" si="243"/>
        <v>#DIV/0!</v>
      </c>
      <c r="S3887" t="str">
        <f>IF(P3887=Theater, "theater")</f>
        <v>theater</v>
      </c>
    </row>
    <row r="3888" spans="1:19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3">
        <f t="shared" si="240"/>
        <v>41984.228032407409</v>
      </c>
      <c r="K3888" s="5">
        <v>1415683702</v>
      </c>
      <c r="L3888" s="13">
        <f t="shared" si="24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8">
        <f t="shared" si="242"/>
        <v>0</v>
      </c>
      <c r="R3888" s="9" t="e">
        <f t="shared" si="243"/>
        <v>#DIV/0!</v>
      </c>
      <c r="S3888" t="str">
        <f>IF(P3888=Theater, "theater")</f>
        <v>theater</v>
      </c>
    </row>
    <row r="3889" spans="1:19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3">
        <f t="shared" si="240"/>
        <v>42125.916666666672</v>
      </c>
      <c r="K3889" s="5">
        <v>1426538129</v>
      </c>
      <c r="L3889" s="13">
        <f t="shared" si="24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8">
        <f t="shared" si="242"/>
        <v>1.7500000000000002</v>
      </c>
      <c r="R3889" s="9">
        <f t="shared" si="243"/>
        <v>17.5</v>
      </c>
      <c r="S3889" t="str">
        <f>IF(P3889=Theater, "theater")</f>
        <v>theater</v>
      </c>
    </row>
    <row r="3890" spans="1:19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3">
        <f t="shared" si="240"/>
        <v>42792.545810185184</v>
      </c>
      <c r="K3890" s="5">
        <v>1485522358</v>
      </c>
      <c r="L3890" s="13">
        <f t="shared" si="24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8">
        <f t="shared" si="242"/>
        <v>27.1</v>
      </c>
      <c r="R3890" s="9">
        <f t="shared" si="243"/>
        <v>38.714285714285715</v>
      </c>
      <c r="S3890" t="str">
        <f>IF(P3890=Theater, "theater")</f>
        <v>theater</v>
      </c>
    </row>
    <row r="3891" spans="1:19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3">
        <f t="shared" si="240"/>
        <v>42008.976388888885</v>
      </c>
      <c r="K3891" s="5">
        <v>1417651630</v>
      </c>
      <c r="L3891" s="13">
        <f t="shared" si="24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8">
        <f t="shared" si="242"/>
        <v>1.4749999999999999</v>
      </c>
      <c r="R3891" s="9">
        <f t="shared" si="243"/>
        <v>13.111111111111111</v>
      </c>
      <c r="S3891" t="str">
        <f>IF(P3891=Theater, "theater")</f>
        <v>theater</v>
      </c>
    </row>
    <row r="3892" spans="1:19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3">
        <f t="shared" si="240"/>
        <v>42231.758611111116</v>
      </c>
      <c r="K3892" s="5">
        <v>1434478344</v>
      </c>
      <c r="L3892" s="13">
        <f t="shared" si="24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8">
        <f t="shared" si="242"/>
        <v>16.826666666666668</v>
      </c>
      <c r="R3892" s="9">
        <f t="shared" si="243"/>
        <v>315.5</v>
      </c>
      <c r="S3892" t="str">
        <f>IF(P3892=Theater, "theater")</f>
        <v>theater</v>
      </c>
    </row>
    <row r="3893" spans="1:19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3">
        <f t="shared" si="240"/>
        <v>42086.207638888889</v>
      </c>
      <c r="K3893" s="5">
        <v>1424488244</v>
      </c>
      <c r="L3893" s="13">
        <f t="shared" si="24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8">
        <f t="shared" si="242"/>
        <v>32.5</v>
      </c>
      <c r="R3893" s="9">
        <f t="shared" si="243"/>
        <v>37.142857142857146</v>
      </c>
      <c r="S3893" t="str">
        <f>IF(P3893=Theater, "theater")</f>
        <v>theater</v>
      </c>
    </row>
    <row r="3894" spans="1:19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3">
        <f t="shared" si="240"/>
        <v>41875.291666666664</v>
      </c>
      <c r="K3894" s="5">
        <v>1408203557</v>
      </c>
      <c r="L3894" s="13">
        <f t="shared" si="24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8">
        <f t="shared" si="242"/>
        <v>0</v>
      </c>
      <c r="R3894" s="9" t="e">
        <f t="shared" si="243"/>
        <v>#DIV/0!</v>
      </c>
      <c r="S3894" t="str">
        <f>IF(P3894=Theater, "theater")</f>
        <v>theater</v>
      </c>
    </row>
    <row r="3895" spans="1:19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3">
        <f t="shared" si="240"/>
        <v>41821.25</v>
      </c>
      <c r="K3895" s="5">
        <v>1400600840</v>
      </c>
      <c r="L3895" s="13">
        <f t="shared" si="24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8">
        <f t="shared" si="242"/>
        <v>21.55</v>
      </c>
      <c r="R3895" s="9">
        <f t="shared" si="243"/>
        <v>128.27380952380952</v>
      </c>
      <c r="S3895" t="str">
        <f>IF(P3895=Theater, "theater")</f>
        <v>theater</v>
      </c>
    </row>
    <row r="3896" spans="1:19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3">
        <f t="shared" si="240"/>
        <v>42710.207638888889</v>
      </c>
      <c r="K3896" s="5">
        <v>1478386812</v>
      </c>
      <c r="L3896" s="13">
        <f t="shared" si="24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8">
        <f t="shared" si="242"/>
        <v>3.4666666666666663</v>
      </c>
      <c r="R3896" s="9">
        <f t="shared" si="243"/>
        <v>47.272727272727273</v>
      </c>
      <c r="S3896" t="str">
        <f>IF(P3896=Theater, "theater")</f>
        <v>theater</v>
      </c>
    </row>
    <row r="3897" spans="1:19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3">
        <f t="shared" si="240"/>
        <v>42063.250208333338</v>
      </c>
      <c r="K3897" s="5">
        <v>1422424818</v>
      </c>
      <c r="L3897" s="13">
        <f t="shared" si="24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8">
        <f t="shared" si="242"/>
        <v>5</v>
      </c>
      <c r="R3897" s="9">
        <f t="shared" si="243"/>
        <v>50</v>
      </c>
      <c r="S3897" t="str">
        <f>IF(P3897=Theater, "theater")</f>
        <v>theater</v>
      </c>
    </row>
    <row r="3898" spans="1:19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3">
        <f t="shared" si="240"/>
        <v>41807.191875000004</v>
      </c>
      <c r="K3898" s="5">
        <v>1401770178</v>
      </c>
      <c r="L3898" s="13">
        <f t="shared" si="24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8">
        <f t="shared" si="242"/>
        <v>10.625</v>
      </c>
      <c r="R3898" s="9">
        <f t="shared" si="243"/>
        <v>42.5</v>
      </c>
      <c r="S3898" t="str">
        <f>IF(P3898=Theater, "theater")</f>
        <v>theater</v>
      </c>
    </row>
    <row r="3899" spans="1:19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3">
        <f t="shared" si="240"/>
        <v>42012.87364583333</v>
      </c>
      <c r="K3899" s="5">
        <v>1418158683</v>
      </c>
      <c r="L3899" s="13">
        <f t="shared" si="24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8">
        <f t="shared" si="242"/>
        <v>17.599999999999998</v>
      </c>
      <c r="R3899" s="9">
        <f t="shared" si="243"/>
        <v>44</v>
      </c>
      <c r="S3899" t="str">
        <f>IF(P3899=Theater, "theater")</f>
        <v>theater</v>
      </c>
    </row>
    <row r="3900" spans="1:19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3">
        <f t="shared" si="240"/>
        <v>42233.666666666672</v>
      </c>
      <c r="K3900" s="5">
        <v>1436355270</v>
      </c>
      <c r="L3900" s="13">
        <f t="shared" si="24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8">
        <f t="shared" si="242"/>
        <v>32.56</v>
      </c>
      <c r="R3900" s="9">
        <f t="shared" si="243"/>
        <v>50.875</v>
      </c>
      <c r="S3900" t="str">
        <f>IF(P3900=Theater, "theater")</f>
        <v>theater</v>
      </c>
    </row>
    <row r="3901" spans="1:19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3">
        <f t="shared" si="240"/>
        <v>41863.775011574071</v>
      </c>
      <c r="K3901" s="5">
        <v>1406140561</v>
      </c>
      <c r="L3901" s="13">
        <f t="shared" si="24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8">
        <f t="shared" si="242"/>
        <v>1.25</v>
      </c>
      <c r="R3901" s="9">
        <f t="shared" si="243"/>
        <v>62.5</v>
      </c>
      <c r="S3901" t="str">
        <f>IF(P3901=Theater, "theater")</f>
        <v>theater</v>
      </c>
    </row>
    <row r="3902" spans="1:19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3">
        <f t="shared" si="240"/>
        <v>42166.092488425929</v>
      </c>
      <c r="K3902" s="5">
        <v>1431396791</v>
      </c>
      <c r="L3902" s="13">
        <f t="shared" si="24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8">
        <f t="shared" si="242"/>
        <v>5.4</v>
      </c>
      <c r="R3902" s="9">
        <f t="shared" si="243"/>
        <v>27</v>
      </c>
      <c r="S3902" t="str">
        <f>IF(P3902=Theater, "theater")</f>
        <v>theater</v>
      </c>
    </row>
    <row r="3903" spans="1:19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3">
        <f t="shared" si="240"/>
        <v>42357.826377314821</v>
      </c>
      <c r="K3903" s="5">
        <v>1447098599</v>
      </c>
      <c r="L3903" s="13">
        <f t="shared" si="24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8">
        <f t="shared" si="242"/>
        <v>0.83333333333333337</v>
      </c>
      <c r="R3903" s="9">
        <f t="shared" si="243"/>
        <v>25</v>
      </c>
      <c r="S3903" t="str">
        <f>IF(P3903=Theater, "theater")</f>
        <v>theater</v>
      </c>
    </row>
    <row r="3904" spans="1:19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3">
        <f t="shared" si="240"/>
        <v>42688.509745370371</v>
      </c>
      <c r="K3904" s="5">
        <v>1476962042</v>
      </c>
      <c r="L3904" s="13">
        <f t="shared" si="24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8">
        <f t="shared" si="242"/>
        <v>48.833333333333336</v>
      </c>
      <c r="R3904" s="9">
        <f t="shared" si="243"/>
        <v>47.258064516129032</v>
      </c>
      <c r="S3904" t="str">
        <f>IF(P3904=Theater, "theater")</f>
        <v>theater</v>
      </c>
    </row>
    <row r="3905" spans="1:19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3">
        <f t="shared" si="240"/>
        <v>42230.818055555559</v>
      </c>
      <c r="K3905" s="5">
        <v>1435709765</v>
      </c>
      <c r="L3905" s="13">
        <f t="shared" si="24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8">
        <f t="shared" si="242"/>
        <v>0</v>
      </c>
      <c r="R3905" s="9" t="e">
        <f t="shared" si="243"/>
        <v>#DIV/0!</v>
      </c>
      <c r="S3905" t="str">
        <f>IF(P3905=Theater, "theater")</f>
        <v>theater</v>
      </c>
    </row>
    <row r="3906" spans="1:19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3">
        <f t="shared" si="240"/>
        <v>42109.211111111115</v>
      </c>
      <c r="K3906" s="5">
        <v>1427866200</v>
      </c>
      <c r="L3906" s="13">
        <f t="shared" si="24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8">
        <f t="shared" si="242"/>
        <v>0.03</v>
      </c>
      <c r="R3906" s="9">
        <f t="shared" si="243"/>
        <v>1.5</v>
      </c>
      <c r="S3906" t="str">
        <f>IF(P3906=Theater, "theater")</f>
        <v>theater</v>
      </c>
    </row>
    <row r="3907" spans="1:19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3">
        <f t="shared" ref="J3907:J3970" si="244">(((I3907/60)/60)/24)+DATE(1970,1,1)</f>
        <v>42166.958333333328</v>
      </c>
      <c r="K3907" s="5">
        <v>1430405903</v>
      </c>
      <c r="L3907" s="13">
        <f t="shared" ref="L3907:L3970" si="245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8">
        <f t="shared" ref="Q3907:Q3970" si="246">E3907/D3907*100</f>
        <v>11.533333333333333</v>
      </c>
      <c r="R3907" s="9">
        <f t="shared" ref="R3907:R3970" si="247">E3907/N3907</f>
        <v>24.714285714285715</v>
      </c>
      <c r="S3907" t="str">
        <f>IF(P3907=Theater, "theater")</f>
        <v>theater</v>
      </c>
    </row>
    <row r="3908" spans="1:19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3">
        <f t="shared" si="244"/>
        <v>42181.559027777781</v>
      </c>
      <c r="K3908" s="5">
        <v>1432072893</v>
      </c>
      <c r="L3908" s="13">
        <f t="shared" si="245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8">
        <f t="shared" si="246"/>
        <v>67.333333333333329</v>
      </c>
      <c r="R3908" s="9">
        <f t="shared" si="247"/>
        <v>63.125</v>
      </c>
      <c r="S3908" t="str">
        <f>IF(P3908=Theater, "theater")</f>
        <v>theater</v>
      </c>
    </row>
    <row r="3909" spans="1:19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3">
        <f t="shared" si="244"/>
        <v>41938.838888888888</v>
      </c>
      <c r="K3909" s="5">
        <v>1411587606</v>
      </c>
      <c r="L3909" s="13">
        <f t="shared" si="245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8">
        <f t="shared" si="246"/>
        <v>15.299999999999999</v>
      </c>
      <c r="R3909" s="9">
        <f t="shared" si="247"/>
        <v>38.25</v>
      </c>
      <c r="S3909" t="str">
        <f>IF(P3909=Theater, "theater")</f>
        <v>theater</v>
      </c>
    </row>
    <row r="3910" spans="1:19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3">
        <f t="shared" si="244"/>
        <v>41849.135370370372</v>
      </c>
      <c r="K3910" s="5">
        <v>1405307696</v>
      </c>
      <c r="L3910" s="13">
        <f t="shared" si="245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8">
        <f t="shared" si="246"/>
        <v>8.6666666666666679</v>
      </c>
      <c r="R3910" s="9">
        <f t="shared" si="247"/>
        <v>16.25</v>
      </c>
      <c r="S3910" t="str">
        <f>IF(P3910=Theater, "theater")</f>
        <v>theater</v>
      </c>
    </row>
    <row r="3911" spans="1:19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3">
        <f t="shared" si="244"/>
        <v>41893.359282407408</v>
      </c>
      <c r="K3911" s="5">
        <v>1407832642</v>
      </c>
      <c r="L3911" s="13">
        <f t="shared" si="245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8">
        <f t="shared" si="246"/>
        <v>0.22499999999999998</v>
      </c>
      <c r="R3911" s="9">
        <f t="shared" si="247"/>
        <v>33.75</v>
      </c>
      <c r="S3911" t="str">
        <f>IF(P3911=Theater, "theater")</f>
        <v>theater</v>
      </c>
    </row>
    <row r="3912" spans="1:19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3">
        <f t="shared" si="244"/>
        <v>42254.756909722222</v>
      </c>
      <c r="K3912" s="5">
        <v>1439057397</v>
      </c>
      <c r="L3912" s="13">
        <f t="shared" si="245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8">
        <f t="shared" si="246"/>
        <v>3.0833333333333335</v>
      </c>
      <c r="R3912" s="9">
        <f t="shared" si="247"/>
        <v>61.666666666666664</v>
      </c>
      <c r="S3912" t="str">
        <f>IF(P3912=Theater, "theater")</f>
        <v>theater</v>
      </c>
    </row>
    <row r="3913" spans="1:19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3">
        <f t="shared" si="244"/>
        <v>41969.853900462964</v>
      </c>
      <c r="K3913" s="5">
        <v>1414438177</v>
      </c>
      <c r="L3913" s="13">
        <f t="shared" si="245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8">
        <f t="shared" si="246"/>
        <v>37.412500000000001</v>
      </c>
      <c r="R3913" s="9">
        <f t="shared" si="247"/>
        <v>83.138888888888886</v>
      </c>
      <c r="S3913" t="str">
        <f>IF(P3913=Theater, "theater")</f>
        <v>theater</v>
      </c>
    </row>
    <row r="3914" spans="1:19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3">
        <f t="shared" si="244"/>
        <v>42119.190972222219</v>
      </c>
      <c r="K3914" s="5">
        <v>1424759330</v>
      </c>
      <c r="L3914" s="13">
        <f t="shared" si="245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8">
        <f t="shared" si="246"/>
        <v>6.6666666666666671E-3</v>
      </c>
      <c r="R3914" s="9">
        <f t="shared" si="247"/>
        <v>1</v>
      </c>
      <c r="S3914" t="str">
        <f>IF(P3914=Theater, "theater")</f>
        <v>theater</v>
      </c>
    </row>
    <row r="3915" spans="1:19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3">
        <f t="shared" si="244"/>
        <v>42338.252881944441</v>
      </c>
      <c r="K3915" s="5">
        <v>1446267849</v>
      </c>
      <c r="L3915" s="13">
        <f t="shared" si="245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8">
        <f t="shared" si="246"/>
        <v>10</v>
      </c>
      <c r="R3915" s="9">
        <f t="shared" si="247"/>
        <v>142.85714285714286</v>
      </c>
      <c r="S3915" t="str">
        <f>IF(P3915=Theater, "theater")</f>
        <v>theater</v>
      </c>
    </row>
    <row r="3916" spans="1:19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3">
        <f t="shared" si="244"/>
        <v>42134.957638888889</v>
      </c>
      <c r="K3916" s="5">
        <v>1429558756</v>
      </c>
      <c r="L3916" s="13">
        <f t="shared" si="245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8">
        <f t="shared" si="246"/>
        <v>36.36</v>
      </c>
      <c r="R3916" s="9">
        <f t="shared" si="247"/>
        <v>33.666666666666664</v>
      </c>
      <c r="S3916" t="str">
        <f>IF(P3916=Theater, "theater")</f>
        <v>theater</v>
      </c>
    </row>
    <row r="3917" spans="1:19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3">
        <f t="shared" si="244"/>
        <v>42522.98505787037</v>
      </c>
      <c r="K3917" s="5">
        <v>1462232309</v>
      </c>
      <c r="L3917" s="13">
        <f t="shared" si="245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8">
        <f t="shared" si="246"/>
        <v>0.33333333333333337</v>
      </c>
      <c r="R3917" s="9">
        <f t="shared" si="247"/>
        <v>5</v>
      </c>
      <c r="S3917" t="str">
        <f>IF(P3917=Theater, "theater")</f>
        <v>theater</v>
      </c>
    </row>
    <row r="3918" spans="1:19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3">
        <f t="shared" si="244"/>
        <v>42524.471666666665</v>
      </c>
      <c r="K3918" s="5">
        <v>1462360752</v>
      </c>
      <c r="L3918" s="13">
        <f t="shared" si="245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8">
        <f t="shared" si="246"/>
        <v>0</v>
      </c>
      <c r="R3918" s="9" t="e">
        <f t="shared" si="247"/>
        <v>#DIV/0!</v>
      </c>
      <c r="S3918" t="str">
        <f>IF(P3918=Theater, "theater")</f>
        <v>theater</v>
      </c>
    </row>
    <row r="3919" spans="1:19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3">
        <f t="shared" si="244"/>
        <v>41893.527326388888</v>
      </c>
      <c r="K3919" s="5">
        <v>1407847161</v>
      </c>
      <c r="L3919" s="13">
        <f t="shared" si="245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8">
        <f t="shared" si="246"/>
        <v>0.2857142857142857</v>
      </c>
      <c r="R3919" s="9">
        <f t="shared" si="247"/>
        <v>10</v>
      </c>
      <c r="S3919" t="str">
        <f>IF(P3919=Theater, "theater")</f>
        <v>theater</v>
      </c>
    </row>
    <row r="3920" spans="1:19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3">
        <f t="shared" si="244"/>
        <v>41855.666666666664</v>
      </c>
      <c r="K3920" s="5">
        <v>1406131023</v>
      </c>
      <c r="L3920" s="13">
        <f t="shared" si="245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8">
        <f t="shared" si="246"/>
        <v>0.2</v>
      </c>
      <c r="R3920" s="9">
        <f t="shared" si="247"/>
        <v>40</v>
      </c>
      <c r="S3920" t="str">
        <f>IF(P3920=Theater, "theater")</f>
        <v>theater</v>
      </c>
    </row>
    <row r="3921" spans="1:19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3">
        <f t="shared" si="244"/>
        <v>42387</v>
      </c>
      <c r="K3921" s="5">
        <v>1450628773</v>
      </c>
      <c r="L3921" s="13">
        <f t="shared" si="245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8">
        <f t="shared" si="246"/>
        <v>1.7999999999999998</v>
      </c>
      <c r="R3921" s="9">
        <f t="shared" si="247"/>
        <v>30</v>
      </c>
      <c r="S3921" t="str">
        <f>IF(P3921=Theater, "theater")</f>
        <v>theater</v>
      </c>
    </row>
    <row r="3922" spans="1:19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3">
        <f t="shared" si="244"/>
        <v>42687.428935185191</v>
      </c>
      <c r="K3922" s="5">
        <v>1476436660</v>
      </c>
      <c r="L3922" s="13">
        <f t="shared" si="245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8">
        <f t="shared" si="246"/>
        <v>5.4</v>
      </c>
      <c r="R3922" s="9">
        <f t="shared" si="247"/>
        <v>45</v>
      </c>
      <c r="S3922" t="str">
        <f>IF(P3922=Theater, "theater")</f>
        <v>theater</v>
      </c>
    </row>
    <row r="3923" spans="1:19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3">
        <f t="shared" si="244"/>
        <v>41938.75</v>
      </c>
      <c r="K3923" s="5">
        <v>1413291655</v>
      </c>
      <c r="L3923" s="13">
        <f t="shared" si="245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8">
        <f t="shared" si="246"/>
        <v>0</v>
      </c>
      <c r="R3923" s="9" t="e">
        <f t="shared" si="247"/>
        <v>#DIV/0!</v>
      </c>
      <c r="S3923" t="str">
        <f>IF(P3923=Theater, "theater")</f>
        <v>theater</v>
      </c>
    </row>
    <row r="3924" spans="1:19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3">
        <f t="shared" si="244"/>
        <v>42065.958333333328</v>
      </c>
      <c r="K3924" s="5">
        <v>1421432810</v>
      </c>
      <c r="L3924" s="13">
        <f t="shared" si="245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8">
        <f t="shared" si="246"/>
        <v>8.1333333333333329</v>
      </c>
      <c r="R3924" s="9">
        <f t="shared" si="247"/>
        <v>10.166666666666666</v>
      </c>
      <c r="S3924" t="str">
        <f>IF(P3924=Theater, "theater")</f>
        <v>theater</v>
      </c>
    </row>
    <row r="3925" spans="1:19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3">
        <f t="shared" si="244"/>
        <v>42103.979988425926</v>
      </c>
      <c r="K3925" s="5">
        <v>1426203071</v>
      </c>
      <c r="L3925" s="13">
        <f t="shared" si="245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8">
        <f t="shared" si="246"/>
        <v>12.034782608695652</v>
      </c>
      <c r="R3925" s="9">
        <f t="shared" si="247"/>
        <v>81.411764705882348</v>
      </c>
      <c r="S3925" t="str">
        <f>IF(P3925=Theater, "theater")</f>
        <v>theater</v>
      </c>
    </row>
    <row r="3926" spans="1:19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3">
        <f t="shared" si="244"/>
        <v>41816.959745370368</v>
      </c>
      <c r="K3926" s="5">
        <v>1401231722</v>
      </c>
      <c r="L3926" s="13">
        <f t="shared" si="245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8">
        <f t="shared" si="246"/>
        <v>15.266666666666667</v>
      </c>
      <c r="R3926" s="9">
        <f t="shared" si="247"/>
        <v>57.25</v>
      </c>
      <c r="S3926" t="str">
        <f>IF(P3926=Theater, "theater")</f>
        <v>theater</v>
      </c>
    </row>
    <row r="3927" spans="1:19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3">
        <f t="shared" si="244"/>
        <v>41850.870821759258</v>
      </c>
      <c r="K3927" s="5">
        <v>1404161639</v>
      </c>
      <c r="L3927" s="13">
        <f t="shared" si="245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8">
        <f t="shared" si="246"/>
        <v>10</v>
      </c>
      <c r="R3927" s="9">
        <f t="shared" si="247"/>
        <v>5</v>
      </c>
      <c r="S3927" t="str">
        <f>IF(P3927=Theater, "theater")</f>
        <v>theater</v>
      </c>
    </row>
    <row r="3928" spans="1:19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3">
        <f t="shared" si="244"/>
        <v>42000.085046296299</v>
      </c>
      <c r="K3928" s="5">
        <v>1417053748</v>
      </c>
      <c r="L3928" s="13">
        <f t="shared" si="245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8">
        <f t="shared" si="246"/>
        <v>0.3</v>
      </c>
      <c r="R3928" s="9">
        <f t="shared" si="247"/>
        <v>15</v>
      </c>
      <c r="S3928" t="str">
        <f>IF(P3928=Theater, "theater")</f>
        <v>theater</v>
      </c>
    </row>
    <row r="3929" spans="1:19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3">
        <f t="shared" si="244"/>
        <v>41860.267407407409</v>
      </c>
      <c r="K3929" s="5">
        <v>1404973504</v>
      </c>
      <c r="L3929" s="13">
        <f t="shared" si="245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8">
        <f t="shared" si="246"/>
        <v>1</v>
      </c>
      <c r="R3929" s="9">
        <f t="shared" si="247"/>
        <v>12.5</v>
      </c>
      <c r="S3929" t="str">
        <f>IF(P3929=Theater, "theater")</f>
        <v>theater</v>
      </c>
    </row>
    <row r="3930" spans="1:19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3">
        <f t="shared" si="244"/>
        <v>42293.207638888889</v>
      </c>
      <c r="K3930" s="5">
        <v>1442593427</v>
      </c>
      <c r="L3930" s="13">
        <f t="shared" si="245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8">
        <f t="shared" si="246"/>
        <v>13.020000000000001</v>
      </c>
      <c r="R3930" s="9">
        <f t="shared" si="247"/>
        <v>93</v>
      </c>
      <c r="S3930" t="str">
        <f>IF(P3930=Theater, "theater")</f>
        <v>theater</v>
      </c>
    </row>
    <row r="3931" spans="1:19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3">
        <f t="shared" si="244"/>
        <v>42631.827141203699</v>
      </c>
      <c r="K3931" s="5">
        <v>1471636265</v>
      </c>
      <c r="L3931" s="13">
        <f t="shared" si="245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8">
        <f t="shared" si="246"/>
        <v>2.2650000000000001</v>
      </c>
      <c r="R3931" s="9">
        <f t="shared" si="247"/>
        <v>32.357142857142854</v>
      </c>
      <c r="S3931" t="str">
        <f>IF(P3931=Theater, "theater")</f>
        <v>theater</v>
      </c>
    </row>
    <row r="3932" spans="1:19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3">
        <f t="shared" si="244"/>
        <v>42461.25</v>
      </c>
      <c r="K3932" s="5">
        <v>1457078868</v>
      </c>
      <c r="L3932" s="13">
        <f t="shared" si="245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8">
        <f t="shared" si="246"/>
        <v>0</v>
      </c>
      <c r="R3932" s="9" t="e">
        <f t="shared" si="247"/>
        <v>#DIV/0!</v>
      </c>
      <c r="S3932" t="str">
        <f>IF(P3932=Theater, "theater")</f>
        <v>theater</v>
      </c>
    </row>
    <row r="3933" spans="1:19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3">
        <f t="shared" si="244"/>
        <v>42253.151701388888</v>
      </c>
      <c r="K3933" s="5">
        <v>1439350707</v>
      </c>
      <c r="L3933" s="13">
        <f t="shared" si="245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8">
        <f t="shared" si="246"/>
        <v>0</v>
      </c>
      <c r="R3933" s="9" t="e">
        <f t="shared" si="247"/>
        <v>#DIV/0!</v>
      </c>
      <c r="S3933" t="str">
        <f>IF(P3933=Theater, "theater")</f>
        <v>theater</v>
      </c>
    </row>
    <row r="3934" spans="1:19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3">
        <f t="shared" si="244"/>
        <v>42445.126898148148</v>
      </c>
      <c r="K3934" s="5">
        <v>1455508964</v>
      </c>
      <c r="L3934" s="13">
        <f t="shared" si="245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8">
        <f t="shared" si="246"/>
        <v>8.3333333333333332E-3</v>
      </c>
      <c r="R3934" s="9">
        <f t="shared" si="247"/>
        <v>1</v>
      </c>
      <c r="S3934" t="str">
        <f>IF(P3934=Theater, "theater")</f>
        <v>theater</v>
      </c>
    </row>
    <row r="3935" spans="1:19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3">
        <f t="shared" si="244"/>
        <v>42568.029861111107</v>
      </c>
      <c r="K3935" s="5">
        <v>1466205262</v>
      </c>
      <c r="L3935" s="13">
        <f t="shared" si="245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8">
        <f t="shared" si="246"/>
        <v>15.742857142857142</v>
      </c>
      <c r="R3935" s="9">
        <f t="shared" si="247"/>
        <v>91.833333333333329</v>
      </c>
      <c r="S3935" t="str">
        <f>IF(P3935=Theater, "theater")</f>
        <v>theater</v>
      </c>
    </row>
    <row r="3936" spans="1:19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3">
        <f t="shared" si="244"/>
        <v>42278.541666666672</v>
      </c>
      <c r="K3936" s="5">
        <v>1439827639</v>
      </c>
      <c r="L3936" s="13">
        <f t="shared" si="245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8">
        <f t="shared" si="246"/>
        <v>11</v>
      </c>
      <c r="R3936" s="9">
        <f t="shared" si="247"/>
        <v>45.833333333333336</v>
      </c>
      <c r="S3936" t="str">
        <f>IF(P3936=Theater, "theater")</f>
        <v>theater</v>
      </c>
    </row>
    <row r="3937" spans="1:19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3">
        <f t="shared" si="244"/>
        <v>42281.656782407401</v>
      </c>
      <c r="K3937" s="5">
        <v>1438789546</v>
      </c>
      <c r="L3937" s="13">
        <f t="shared" si="245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8">
        <f t="shared" si="246"/>
        <v>43.833333333333336</v>
      </c>
      <c r="R3937" s="9">
        <f t="shared" si="247"/>
        <v>57.173913043478258</v>
      </c>
      <c r="S3937" t="str">
        <f>IF(P3937=Theater, "theater")</f>
        <v>theater</v>
      </c>
    </row>
    <row r="3938" spans="1:19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3">
        <f t="shared" si="244"/>
        <v>42705.304629629631</v>
      </c>
      <c r="K3938" s="5">
        <v>1477981120</v>
      </c>
      <c r="L3938" s="13">
        <f t="shared" si="245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8">
        <f t="shared" si="246"/>
        <v>0</v>
      </c>
      <c r="R3938" s="9" t="e">
        <f t="shared" si="247"/>
        <v>#DIV/0!</v>
      </c>
      <c r="S3938" t="str">
        <f>IF(P3938=Theater, "theater")</f>
        <v>theater</v>
      </c>
    </row>
    <row r="3939" spans="1:19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3">
        <f t="shared" si="244"/>
        <v>42562.631481481483</v>
      </c>
      <c r="K3939" s="5">
        <v>1465830560</v>
      </c>
      <c r="L3939" s="13">
        <f t="shared" si="245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8">
        <f t="shared" si="246"/>
        <v>86.135181975736558</v>
      </c>
      <c r="R3939" s="9">
        <f t="shared" si="247"/>
        <v>248.5</v>
      </c>
      <c r="S3939" t="str">
        <f>IF(P3939=Theater, "theater")</f>
        <v>theater</v>
      </c>
    </row>
    <row r="3940" spans="1:19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3">
        <f t="shared" si="244"/>
        <v>42182.905717592599</v>
      </c>
      <c r="K3940" s="5">
        <v>1432763054</v>
      </c>
      <c r="L3940" s="13">
        <f t="shared" si="245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8">
        <f t="shared" si="246"/>
        <v>12.196620583717358</v>
      </c>
      <c r="R3940" s="9">
        <f t="shared" si="247"/>
        <v>79.400000000000006</v>
      </c>
      <c r="S3940" t="str">
        <f>IF(P3940=Theater, "theater")</f>
        <v>theater</v>
      </c>
    </row>
    <row r="3941" spans="1:19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3">
        <f t="shared" si="244"/>
        <v>41919.1875</v>
      </c>
      <c r="K3941" s="5">
        <v>1412328979</v>
      </c>
      <c r="L3941" s="13">
        <f t="shared" si="245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8">
        <f t="shared" si="246"/>
        <v>0.1</v>
      </c>
      <c r="R3941" s="9">
        <f t="shared" si="247"/>
        <v>5</v>
      </c>
      <c r="S3941" t="str">
        <f>IF(P3941=Theater, "theater")</f>
        <v>theater</v>
      </c>
    </row>
    <row r="3942" spans="1:19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3">
        <f t="shared" si="244"/>
        <v>42006.492488425924</v>
      </c>
      <c r="K3942" s="5">
        <v>1416311351</v>
      </c>
      <c r="L3942" s="13">
        <f t="shared" si="245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8">
        <f t="shared" si="246"/>
        <v>0.22</v>
      </c>
      <c r="R3942" s="9">
        <f t="shared" si="247"/>
        <v>5.5</v>
      </c>
      <c r="S3942" t="str">
        <f>IF(P3942=Theater, "theater")</f>
        <v>theater</v>
      </c>
    </row>
    <row r="3943" spans="1:19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3">
        <f t="shared" si="244"/>
        <v>41968.041666666672</v>
      </c>
      <c r="K3943" s="5">
        <v>1414505137</v>
      </c>
      <c r="L3943" s="13">
        <f t="shared" si="245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8">
        <f t="shared" si="246"/>
        <v>0.90909090909090906</v>
      </c>
      <c r="R3943" s="9">
        <f t="shared" si="247"/>
        <v>25</v>
      </c>
      <c r="S3943" t="str">
        <f>IF(P3943=Theater, "theater")</f>
        <v>theater</v>
      </c>
    </row>
    <row r="3944" spans="1:19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3">
        <f t="shared" si="244"/>
        <v>42171.904097222221</v>
      </c>
      <c r="K3944" s="5">
        <v>1429306914</v>
      </c>
      <c r="L3944" s="13">
        <f t="shared" si="245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8">
        <f t="shared" si="246"/>
        <v>0</v>
      </c>
      <c r="R3944" s="9" t="e">
        <f t="shared" si="247"/>
        <v>#DIV/0!</v>
      </c>
      <c r="S3944" t="str">
        <f>IF(P3944=Theater, "theater")</f>
        <v>theater</v>
      </c>
    </row>
    <row r="3945" spans="1:19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3">
        <f t="shared" si="244"/>
        <v>42310.701388888891</v>
      </c>
      <c r="K3945" s="5">
        <v>1443811268</v>
      </c>
      <c r="L3945" s="13">
        <f t="shared" si="245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8">
        <f t="shared" si="246"/>
        <v>35.64</v>
      </c>
      <c r="R3945" s="9">
        <f t="shared" si="247"/>
        <v>137.07692307692307</v>
      </c>
      <c r="S3945" t="str">
        <f>IF(P3945=Theater, "theater")</f>
        <v>theater</v>
      </c>
    </row>
    <row r="3946" spans="1:19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3">
        <f t="shared" si="244"/>
        <v>42243.662905092591</v>
      </c>
      <c r="K3946" s="5">
        <v>1438098875</v>
      </c>
      <c r="L3946" s="13">
        <f t="shared" si="245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8">
        <f t="shared" si="246"/>
        <v>0</v>
      </c>
      <c r="R3946" s="9" t="e">
        <f t="shared" si="247"/>
        <v>#DIV/0!</v>
      </c>
      <c r="S3946" t="str">
        <f>IF(P3946=Theater, "theater")</f>
        <v>theater</v>
      </c>
    </row>
    <row r="3947" spans="1:19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3">
        <f t="shared" si="244"/>
        <v>42139.801712962959</v>
      </c>
      <c r="K3947" s="5">
        <v>1429125268</v>
      </c>
      <c r="L3947" s="13">
        <f t="shared" si="245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8">
        <f t="shared" si="246"/>
        <v>0.25</v>
      </c>
      <c r="R3947" s="9">
        <f t="shared" si="247"/>
        <v>5</v>
      </c>
      <c r="S3947" t="str">
        <f>IF(P3947=Theater, "theater")</f>
        <v>theater</v>
      </c>
    </row>
    <row r="3948" spans="1:19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3">
        <f t="shared" si="244"/>
        <v>42063.333333333328</v>
      </c>
      <c r="K3948" s="5">
        <v>1422388822</v>
      </c>
      <c r="L3948" s="13">
        <f t="shared" si="245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8">
        <f t="shared" si="246"/>
        <v>3.25</v>
      </c>
      <c r="R3948" s="9">
        <f t="shared" si="247"/>
        <v>39</v>
      </c>
      <c r="S3948" t="str">
        <f>IF(P3948=Theater, "theater")</f>
        <v>theater</v>
      </c>
    </row>
    <row r="3949" spans="1:19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3">
        <f t="shared" si="244"/>
        <v>42645.142870370371</v>
      </c>
      <c r="K3949" s="5">
        <v>1472786744</v>
      </c>
      <c r="L3949" s="13">
        <f t="shared" si="245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8">
        <f t="shared" si="246"/>
        <v>3.3666666666666663</v>
      </c>
      <c r="R3949" s="9">
        <f t="shared" si="247"/>
        <v>50.5</v>
      </c>
      <c r="S3949" t="str">
        <f>IF(P3949=Theater, "theater")</f>
        <v>theater</v>
      </c>
    </row>
    <row r="3950" spans="1:19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3">
        <f t="shared" si="244"/>
        <v>41889.325497685182</v>
      </c>
      <c r="K3950" s="5">
        <v>1404892123</v>
      </c>
      <c r="L3950" s="13">
        <f t="shared" si="245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8">
        <f t="shared" si="246"/>
        <v>0</v>
      </c>
      <c r="R3950" s="9" t="e">
        <f t="shared" si="247"/>
        <v>#DIV/0!</v>
      </c>
      <c r="S3950" t="str">
        <f>IF(P3950=Theater, "theater")</f>
        <v>theater</v>
      </c>
    </row>
    <row r="3951" spans="1:19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3">
        <f t="shared" si="244"/>
        <v>42046.120613425926</v>
      </c>
      <c r="K3951" s="5">
        <v>1421031221</v>
      </c>
      <c r="L3951" s="13">
        <f t="shared" si="245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8">
        <f t="shared" si="246"/>
        <v>15.770000000000001</v>
      </c>
      <c r="R3951" s="9">
        <f t="shared" si="247"/>
        <v>49.28125</v>
      </c>
      <c r="S3951" t="str">
        <f>IF(P3951=Theater, "theater")</f>
        <v>theater</v>
      </c>
    </row>
    <row r="3952" spans="1:19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3">
        <f t="shared" si="244"/>
        <v>42468.774305555555</v>
      </c>
      <c r="K3952" s="5">
        <v>1457628680</v>
      </c>
      <c r="L3952" s="13">
        <f t="shared" si="245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8">
        <f t="shared" si="246"/>
        <v>0.625</v>
      </c>
      <c r="R3952" s="9">
        <f t="shared" si="247"/>
        <v>25</v>
      </c>
      <c r="S3952" t="str">
        <f>IF(P3952=Theater, "theater")</f>
        <v>theater</v>
      </c>
    </row>
    <row r="3953" spans="1:19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3">
        <f t="shared" si="244"/>
        <v>42493.784050925926</v>
      </c>
      <c r="K3953" s="5">
        <v>1457120942</v>
      </c>
      <c r="L3953" s="13">
        <f t="shared" si="245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8">
        <f t="shared" si="246"/>
        <v>5.0000000000000001E-4</v>
      </c>
      <c r="R3953" s="9">
        <f t="shared" si="247"/>
        <v>1</v>
      </c>
      <c r="S3953" t="str">
        <f>IF(P3953=Theater, "theater")</f>
        <v>theater</v>
      </c>
    </row>
    <row r="3954" spans="1:19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3">
        <f t="shared" si="244"/>
        <v>42303.790393518517</v>
      </c>
      <c r="K3954" s="5">
        <v>1440701890</v>
      </c>
      <c r="L3954" s="13">
        <f t="shared" si="245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8">
        <f t="shared" si="246"/>
        <v>9.6153846153846159E-2</v>
      </c>
      <c r="R3954" s="9">
        <f t="shared" si="247"/>
        <v>25</v>
      </c>
      <c r="S3954" t="str">
        <f>IF(P3954=Theater, "theater")</f>
        <v>theater</v>
      </c>
    </row>
    <row r="3955" spans="1:19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3">
        <f t="shared" si="244"/>
        <v>42580.978472222225</v>
      </c>
      <c r="K3955" s="5">
        <v>1467162586</v>
      </c>
      <c r="L3955" s="13">
        <f t="shared" si="245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8">
        <f t="shared" si="246"/>
        <v>0</v>
      </c>
      <c r="R3955" s="9" t="e">
        <f t="shared" si="247"/>
        <v>#DIV/0!</v>
      </c>
      <c r="S3955" t="str">
        <f>IF(P3955=Theater, "theater")</f>
        <v>theater</v>
      </c>
    </row>
    <row r="3956" spans="1:19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3">
        <f t="shared" si="244"/>
        <v>41834.651203703703</v>
      </c>
      <c r="K3956" s="5">
        <v>1400168264</v>
      </c>
      <c r="L3956" s="13">
        <f t="shared" si="245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8">
        <f t="shared" si="246"/>
        <v>0</v>
      </c>
      <c r="R3956" s="9" t="e">
        <f t="shared" si="247"/>
        <v>#DIV/0!</v>
      </c>
      <c r="S3956" t="str">
        <f>IF(P3956=Theater, "theater")</f>
        <v>theater</v>
      </c>
    </row>
    <row r="3957" spans="1:19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3">
        <f t="shared" si="244"/>
        <v>42336.890520833331</v>
      </c>
      <c r="K3957" s="5">
        <v>1446150141</v>
      </c>
      <c r="L3957" s="13">
        <f t="shared" si="245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8">
        <f t="shared" si="246"/>
        <v>24.285714285714285</v>
      </c>
      <c r="R3957" s="9">
        <f t="shared" si="247"/>
        <v>53.125</v>
      </c>
      <c r="S3957" t="str">
        <f>IF(P3957=Theater, "theater")</f>
        <v>theater</v>
      </c>
    </row>
    <row r="3958" spans="1:19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3">
        <f t="shared" si="244"/>
        <v>42485.013888888891</v>
      </c>
      <c r="K3958" s="5">
        <v>1459203727</v>
      </c>
      <c r="L3958" s="13">
        <f t="shared" si="245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8">
        <f t="shared" si="246"/>
        <v>0</v>
      </c>
      <c r="R3958" s="9" t="e">
        <f t="shared" si="247"/>
        <v>#DIV/0!</v>
      </c>
      <c r="S3958" t="str">
        <f>IF(P3958=Theater, "theater")</f>
        <v>theater</v>
      </c>
    </row>
    <row r="3959" spans="1:19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3">
        <f t="shared" si="244"/>
        <v>42559.976319444439</v>
      </c>
      <c r="K3959" s="5">
        <v>1464045954</v>
      </c>
      <c r="L3959" s="13">
        <f t="shared" si="245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8">
        <f t="shared" si="246"/>
        <v>2.5000000000000001E-2</v>
      </c>
      <c r="R3959" s="9">
        <f t="shared" si="247"/>
        <v>7</v>
      </c>
      <c r="S3959" t="str">
        <f>IF(P3959=Theater, "theater")</f>
        <v>theater</v>
      </c>
    </row>
    <row r="3960" spans="1:19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3">
        <f t="shared" si="244"/>
        <v>41853.583333333336</v>
      </c>
      <c r="K3960" s="5">
        <v>1403822912</v>
      </c>
      <c r="L3960" s="13">
        <f t="shared" si="245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8">
        <f t="shared" si="246"/>
        <v>32.049999999999997</v>
      </c>
      <c r="R3960" s="9">
        <f t="shared" si="247"/>
        <v>40.0625</v>
      </c>
      <c r="S3960" t="str">
        <f>IF(P3960=Theater, "theater")</f>
        <v>theater</v>
      </c>
    </row>
    <row r="3961" spans="1:19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3">
        <f t="shared" si="244"/>
        <v>41910.788842592592</v>
      </c>
      <c r="K3961" s="5">
        <v>1409338556</v>
      </c>
      <c r="L3961" s="13">
        <f t="shared" si="245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8">
        <f t="shared" si="246"/>
        <v>24.333333333333336</v>
      </c>
      <c r="R3961" s="9">
        <f t="shared" si="247"/>
        <v>24.333333333333332</v>
      </c>
      <c r="S3961" t="str">
        <f>IF(P3961=Theater, "theater")</f>
        <v>theater</v>
      </c>
    </row>
    <row r="3962" spans="1:19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3">
        <f t="shared" si="244"/>
        <v>42372.845555555556</v>
      </c>
      <c r="K3962" s="5">
        <v>1449260256</v>
      </c>
      <c r="L3962" s="13">
        <f t="shared" si="245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8">
        <f t="shared" si="246"/>
        <v>1.5</v>
      </c>
      <c r="R3962" s="9">
        <f t="shared" si="247"/>
        <v>11.25</v>
      </c>
      <c r="S3962" t="str">
        <f>IF(P3962=Theater, "theater")</f>
        <v>theater</v>
      </c>
    </row>
    <row r="3963" spans="1:19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3">
        <f t="shared" si="244"/>
        <v>41767.891319444447</v>
      </c>
      <c r="K3963" s="5">
        <v>1397683410</v>
      </c>
      <c r="L3963" s="13">
        <f t="shared" si="245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8">
        <f t="shared" si="246"/>
        <v>0.42</v>
      </c>
      <c r="R3963" s="9">
        <f t="shared" si="247"/>
        <v>10.5</v>
      </c>
      <c r="S3963" t="str">
        <f>IF(P3963=Theater, "theater")</f>
        <v>theater</v>
      </c>
    </row>
    <row r="3964" spans="1:19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3">
        <f t="shared" si="244"/>
        <v>42336.621458333335</v>
      </c>
      <c r="K3964" s="5">
        <v>1446562494</v>
      </c>
      <c r="L3964" s="13">
        <f t="shared" si="245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8">
        <f t="shared" si="246"/>
        <v>3.214285714285714</v>
      </c>
      <c r="R3964" s="9">
        <f t="shared" si="247"/>
        <v>15</v>
      </c>
      <c r="S3964" t="str">
        <f>IF(P3964=Theater, "theater")</f>
        <v>theater</v>
      </c>
    </row>
    <row r="3965" spans="1:19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3">
        <f t="shared" si="244"/>
        <v>42326.195798611108</v>
      </c>
      <c r="K3965" s="5">
        <v>1445226117</v>
      </c>
      <c r="L3965" s="13">
        <f t="shared" si="245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8">
        <f t="shared" si="246"/>
        <v>0</v>
      </c>
      <c r="R3965" s="9" t="e">
        <f t="shared" si="247"/>
        <v>#DIV/0!</v>
      </c>
      <c r="S3965" t="str">
        <f>IF(P3965=Theater, "theater")</f>
        <v>theater</v>
      </c>
    </row>
    <row r="3966" spans="1:19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3">
        <f t="shared" si="244"/>
        <v>42113.680393518516</v>
      </c>
      <c r="K3966" s="5">
        <v>1424279986</v>
      </c>
      <c r="L3966" s="13">
        <f t="shared" si="245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8">
        <f t="shared" si="246"/>
        <v>6.3</v>
      </c>
      <c r="R3966" s="9">
        <f t="shared" si="247"/>
        <v>42</v>
      </c>
      <c r="S3966" t="str">
        <f>IF(P3966=Theater, "theater")</f>
        <v>theater</v>
      </c>
    </row>
    <row r="3967" spans="1:19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3">
        <f t="shared" si="244"/>
        <v>42474.194212962961</v>
      </c>
      <c r="K3967" s="5">
        <v>1455428380</v>
      </c>
      <c r="L3967" s="13">
        <f t="shared" si="245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8">
        <f t="shared" si="246"/>
        <v>14.249999999999998</v>
      </c>
      <c r="R3967" s="9">
        <f t="shared" si="247"/>
        <v>71.25</v>
      </c>
      <c r="S3967" t="str">
        <f>IF(P3967=Theater, "theater")</f>
        <v>theater</v>
      </c>
    </row>
    <row r="3968" spans="1:19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3">
        <f t="shared" si="244"/>
        <v>41844.124305555553</v>
      </c>
      <c r="K3968" s="5">
        <v>1402506278</v>
      </c>
      <c r="L3968" s="13">
        <f t="shared" si="245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8">
        <f t="shared" si="246"/>
        <v>0.6</v>
      </c>
      <c r="R3968" s="9">
        <f t="shared" si="247"/>
        <v>22.5</v>
      </c>
      <c r="S3968" t="str">
        <f>IF(P3968=Theater, "theater")</f>
        <v>theater</v>
      </c>
    </row>
    <row r="3969" spans="1:19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3">
        <f t="shared" si="244"/>
        <v>42800.290590277778</v>
      </c>
      <c r="K3969" s="5">
        <v>1486191507</v>
      </c>
      <c r="L3969" s="13">
        <f t="shared" si="245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8">
        <f t="shared" si="246"/>
        <v>24.117647058823529</v>
      </c>
      <c r="R3969" s="9">
        <f t="shared" si="247"/>
        <v>41</v>
      </c>
      <c r="S3969" t="str">
        <f>IF(P3969=Theater, "theater")</f>
        <v>theater</v>
      </c>
    </row>
    <row r="3970" spans="1:19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3">
        <f t="shared" si="244"/>
        <v>42512.815659722226</v>
      </c>
      <c r="K3970" s="5">
        <v>1458761673</v>
      </c>
      <c r="L3970" s="13">
        <f t="shared" si="245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8">
        <f t="shared" si="246"/>
        <v>10.54</v>
      </c>
      <c r="R3970" s="9">
        <f t="shared" si="247"/>
        <v>47.909090909090907</v>
      </c>
      <c r="S3970" t="str">
        <f>IF(P3970=Theater, "theater")</f>
        <v>theater</v>
      </c>
    </row>
    <row r="3971" spans="1:19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3">
        <f t="shared" ref="J3971:J4034" si="248">(((I3971/60)/60)/24)+DATE(1970,1,1)</f>
        <v>42611.163194444445</v>
      </c>
      <c r="K3971" s="5">
        <v>1471638646</v>
      </c>
      <c r="L3971" s="13">
        <f t="shared" ref="L3971:L4034" si="249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8">
        <f t="shared" ref="Q3971:Q4034" si="250">E3971/D3971*100</f>
        <v>7.4690265486725664</v>
      </c>
      <c r="R3971" s="9">
        <f t="shared" ref="R3971:R4034" si="251">E3971/N3971</f>
        <v>35.166666666666664</v>
      </c>
      <c r="S3971" t="str">
        <f>IF(P3971=Theater, "theater")</f>
        <v>theater</v>
      </c>
    </row>
    <row r="3972" spans="1:19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3">
        <f t="shared" si="248"/>
        <v>42477.863553240735</v>
      </c>
      <c r="K3972" s="5">
        <v>1458333811</v>
      </c>
      <c r="L3972" s="13">
        <f t="shared" si="249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8">
        <f t="shared" si="250"/>
        <v>7.3333333333333334E-2</v>
      </c>
      <c r="R3972" s="9">
        <f t="shared" si="251"/>
        <v>5.5</v>
      </c>
      <c r="S3972" t="str">
        <f>IF(P3972=Theater, "theater")</f>
        <v>theater</v>
      </c>
    </row>
    <row r="3973" spans="1:19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3">
        <f t="shared" si="248"/>
        <v>41841.536180555559</v>
      </c>
      <c r="K3973" s="5">
        <v>1403355126</v>
      </c>
      <c r="L3973" s="13">
        <f t="shared" si="249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8">
        <f t="shared" si="250"/>
        <v>0.97142857142857131</v>
      </c>
      <c r="R3973" s="9">
        <f t="shared" si="251"/>
        <v>22.666666666666668</v>
      </c>
      <c r="S3973" t="str">
        <f>IF(P3973=Theater, "theater")</f>
        <v>theater</v>
      </c>
    </row>
    <row r="3974" spans="1:19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3">
        <f t="shared" si="248"/>
        <v>42041.067523148144</v>
      </c>
      <c r="K3974" s="5">
        <v>1418002634</v>
      </c>
      <c r="L3974" s="13">
        <f t="shared" si="249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8">
        <f t="shared" si="250"/>
        <v>21.099999999999998</v>
      </c>
      <c r="R3974" s="9">
        <f t="shared" si="251"/>
        <v>26.375</v>
      </c>
      <c r="S3974" t="str">
        <f>IF(P3974=Theater, "theater")</f>
        <v>theater</v>
      </c>
    </row>
    <row r="3975" spans="1:19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3">
        <f t="shared" si="248"/>
        <v>42499.166666666672</v>
      </c>
      <c r="K3975" s="5">
        <v>1460219110</v>
      </c>
      <c r="L3975" s="13">
        <f t="shared" si="249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8">
        <f t="shared" si="250"/>
        <v>78.100000000000009</v>
      </c>
      <c r="R3975" s="9">
        <f t="shared" si="251"/>
        <v>105.54054054054055</v>
      </c>
      <c r="S3975" t="str">
        <f>IF(P3975=Theater, "theater")</f>
        <v>theater</v>
      </c>
    </row>
    <row r="3976" spans="1:19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3">
        <f t="shared" si="248"/>
        <v>42523.546851851846</v>
      </c>
      <c r="K3976" s="5">
        <v>1462280848</v>
      </c>
      <c r="L3976" s="13">
        <f t="shared" si="249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8">
        <f t="shared" si="250"/>
        <v>32</v>
      </c>
      <c r="R3976" s="9">
        <f t="shared" si="251"/>
        <v>29.09090909090909</v>
      </c>
      <c r="S3976" t="str">
        <f>IF(P3976=Theater, "theater")</f>
        <v>theater</v>
      </c>
    </row>
    <row r="3977" spans="1:19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3">
        <f t="shared" si="248"/>
        <v>42564.866875</v>
      </c>
      <c r="K3977" s="5">
        <v>1465850898</v>
      </c>
      <c r="L3977" s="13">
        <f t="shared" si="249"/>
        <v>42534.866875</v>
      </c>
      <c r="M3977" t="b">
        <v>0</v>
      </c>
      <c r="N3977">
        <v>0</v>
      </c>
      <c r="O3977" t="b">
        <v>0</v>
      </c>
      <c r="P3977" t="s">
        <v>8271</v>
      </c>
      <c r="Q3977" s="8">
        <f t="shared" si="250"/>
        <v>0</v>
      </c>
      <c r="R3977" s="9" t="e">
        <f t="shared" si="251"/>
        <v>#DIV/0!</v>
      </c>
      <c r="S3977" t="str">
        <f>IF(P3977=Theater, "theater")</f>
        <v>theater</v>
      </c>
    </row>
    <row r="3978" spans="1:19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3">
        <f t="shared" si="248"/>
        <v>41852.291666666664</v>
      </c>
      <c r="K3978" s="5">
        <v>1405024561</v>
      </c>
      <c r="L3978" s="13">
        <f t="shared" si="249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8">
        <f t="shared" si="250"/>
        <v>47.692307692307693</v>
      </c>
      <c r="R3978" s="9">
        <f t="shared" si="251"/>
        <v>62</v>
      </c>
      <c r="S3978" t="str">
        <f>IF(P3978=Theater, "theater")</f>
        <v>theater</v>
      </c>
    </row>
    <row r="3979" spans="1:19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3">
        <f t="shared" si="248"/>
        <v>42573.788564814815</v>
      </c>
      <c r="K3979" s="5">
        <v>1466621732</v>
      </c>
      <c r="L3979" s="13">
        <f t="shared" si="249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8">
        <f t="shared" si="250"/>
        <v>1.4500000000000002</v>
      </c>
      <c r="R3979" s="9">
        <f t="shared" si="251"/>
        <v>217.5</v>
      </c>
      <c r="S3979" t="str">
        <f>IF(P3979=Theater, "theater")</f>
        <v>theater</v>
      </c>
    </row>
    <row r="3980" spans="1:19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3">
        <f t="shared" si="248"/>
        <v>42035.642974537041</v>
      </c>
      <c r="K3980" s="5">
        <v>1417533953</v>
      </c>
      <c r="L3980" s="13">
        <f t="shared" si="249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8">
        <f t="shared" si="250"/>
        <v>10.7</v>
      </c>
      <c r="R3980" s="9">
        <f t="shared" si="251"/>
        <v>26.75</v>
      </c>
      <c r="S3980" t="str">
        <f>IF(P3980=Theater, "theater")</f>
        <v>theater</v>
      </c>
    </row>
    <row r="3981" spans="1:19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3">
        <f t="shared" si="248"/>
        <v>42092.833333333328</v>
      </c>
      <c r="K3981" s="5">
        <v>1425678057</v>
      </c>
      <c r="L3981" s="13">
        <f t="shared" si="249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8">
        <f t="shared" si="250"/>
        <v>1.8333333333333333</v>
      </c>
      <c r="R3981" s="9">
        <f t="shared" si="251"/>
        <v>18.333333333333332</v>
      </c>
      <c r="S3981" t="str">
        <f>IF(P3981=Theater, "theater")</f>
        <v>theater</v>
      </c>
    </row>
    <row r="3982" spans="1:19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3">
        <f t="shared" si="248"/>
        <v>41825.598923611113</v>
      </c>
      <c r="K3982" s="5">
        <v>1401978147</v>
      </c>
      <c r="L3982" s="13">
        <f t="shared" si="249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8">
        <f t="shared" si="250"/>
        <v>18</v>
      </c>
      <c r="R3982" s="9">
        <f t="shared" si="251"/>
        <v>64.285714285714292</v>
      </c>
      <c r="S3982" t="str">
        <f>IF(P3982=Theater, "theater")</f>
        <v>theater</v>
      </c>
    </row>
    <row r="3983" spans="1:19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3">
        <f t="shared" si="248"/>
        <v>42568.179965277777</v>
      </c>
      <c r="K3983" s="5">
        <v>1463545149</v>
      </c>
      <c r="L3983" s="13">
        <f t="shared" si="249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8">
        <f t="shared" si="250"/>
        <v>4.083333333333333</v>
      </c>
      <c r="R3983" s="9">
        <f t="shared" si="251"/>
        <v>175</v>
      </c>
      <c r="S3983" t="str">
        <f>IF(P3983=Theater, "theater")</f>
        <v>theater</v>
      </c>
    </row>
    <row r="3984" spans="1:19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3">
        <f t="shared" si="248"/>
        <v>42192.809953703705</v>
      </c>
      <c r="K3984" s="5">
        <v>1431113180</v>
      </c>
      <c r="L3984" s="13">
        <f t="shared" si="249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8">
        <f t="shared" si="250"/>
        <v>20</v>
      </c>
      <c r="R3984" s="9">
        <f t="shared" si="251"/>
        <v>34</v>
      </c>
      <c r="S3984" t="str">
        <f>IF(P3984=Theater, "theater")</f>
        <v>theater</v>
      </c>
    </row>
    <row r="3985" spans="1:19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3">
        <f t="shared" si="248"/>
        <v>41779.290972222225</v>
      </c>
      <c r="K3985" s="5">
        <v>1397854356</v>
      </c>
      <c r="L3985" s="13">
        <f t="shared" si="249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8">
        <f t="shared" si="250"/>
        <v>34.802513464991023</v>
      </c>
      <c r="R3985" s="9">
        <f t="shared" si="251"/>
        <v>84.282608695652172</v>
      </c>
      <c r="S3985" t="str">
        <f>IF(P3985=Theater, "theater")</f>
        <v>theater</v>
      </c>
    </row>
    <row r="3986" spans="1:19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3">
        <f t="shared" si="248"/>
        <v>41951</v>
      </c>
      <c r="K3986" s="5">
        <v>1412809644</v>
      </c>
      <c r="L3986" s="13">
        <f t="shared" si="249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8">
        <f t="shared" si="250"/>
        <v>6.3333333333333339</v>
      </c>
      <c r="R3986" s="9">
        <f t="shared" si="251"/>
        <v>9.5</v>
      </c>
      <c r="S3986" t="str">
        <f>IF(P3986=Theater, "theater")</f>
        <v>theater</v>
      </c>
    </row>
    <row r="3987" spans="1:19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3">
        <f t="shared" si="248"/>
        <v>42420.878472222219</v>
      </c>
      <c r="K3987" s="5">
        <v>1454173120</v>
      </c>
      <c r="L3987" s="13">
        <f t="shared" si="249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8">
        <f t="shared" si="250"/>
        <v>32.049999999999997</v>
      </c>
      <c r="R3987" s="9">
        <f t="shared" si="251"/>
        <v>33.736842105263158</v>
      </c>
      <c r="S3987" t="str">
        <f>IF(P3987=Theater, "theater")</f>
        <v>theater</v>
      </c>
    </row>
    <row r="3988" spans="1:19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3">
        <f t="shared" si="248"/>
        <v>42496.544444444444</v>
      </c>
      <c r="K3988" s="5">
        <v>1460034594</v>
      </c>
      <c r="L3988" s="13">
        <f t="shared" si="249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8">
        <f t="shared" si="250"/>
        <v>9.76</v>
      </c>
      <c r="R3988" s="9">
        <f t="shared" si="251"/>
        <v>37.53846153846154</v>
      </c>
      <c r="S3988" t="str">
        <f>IF(P3988=Theater, "theater")</f>
        <v>theater</v>
      </c>
    </row>
    <row r="3989" spans="1:19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3">
        <f t="shared" si="248"/>
        <v>41775.92465277778</v>
      </c>
      <c r="K3989" s="5">
        <v>1399414290</v>
      </c>
      <c r="L3989" s="13">
        <f t="shared" si="249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8">
        <f t="shared" si="250"/>
        <v>37.75</v>
      </c>
      <c r="R3989" s="9">
        <f t="shared" si="251"/>
        <v>11.615384615384615</v>
      </c>
      <c r="S3989" t="str">
        <f>IF(P3989=Theater, "theater")</f>
        <v>theater</v>
      </c>
    </row>
    <row r="3990" spans="1:19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3">
        <f t="shared" si="248"/>
        <v>42245.08116898148</v>
      </c>
      <c r="K3990" s="5">
        <v>1439517413</v>
      </c>
      <c r="L3990" s="13">
        <f t="shared" si="249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8">
        <f t="shared" si="250"/>
        <v>2.1333333333333333</v>
      </c>
      <c r="R3990" s="9">
        <f t="shared" si="251"/>
        <v>8</v>
      </c>
      <c r="S3990" t="str">
        <f>IF(P3990=Theater, "theater")</f>
        <v>theater</v>
      </c>
    </row>
    <row r="3991" spans="1:19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3">
        <f t="shared" si="248"/>
        <v>42316.791446759264</v>
      </c>
      <c r="K3991" s="5">
        <v>1444413581</v>
      </c>
      <c r="L3991" s="13">
        <f t="shared" si="249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8">
        <f t="shared" si="250"/>
        <v>0</v>
      </c>
      <c r="R3991" s="9" t="e">
        <f t="shared" si="251"/>
        <v>#DIV/0!</v>
      </c>
      <c r="S3991" t="str">
        <f>IF(P3991=Theater, "theater")</f>
        <v>theater</v>
      </c>
    </row>
    <row r="3992" spans="1:19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3">
        <f t="shared" si="248"/>
        <v>42431.672372685185</v>
      </c>
      <c r="K3992" s="5">
        <v>1454342893</v>
      </c>
      <c r="L3992" s="13">
        <f t="shared" si="249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8">
        <f t="shared" si="250"/>
        <v>4.1818181818181817</v>
      </c>
      <c r="R3992" s="9">
        <f t="shared" si="251"/>
        <v>23</v>
      </c>
      <c r="S3992" t="str">
        <f>IF(P3992=Theater, "theater")</f>
        <v>theater</v>
      </c>
    </row>
    <row r="3993" spans="1:19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3">
        <f t="shared" si="248"/>
        <v>42155.644467592589</v>
      </c>
      <c r="K3993" s="5">
        <v>1430494082</v>
      </c>
      <c r="L3993" s="13">
        <f t="shared" si="249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8">
        <f t="shared" si="250"/>
        <v>20</v>
      </c>
      <c r="R3993" s="9">
        <f t="shared" si="251"/>
        <v>100</v>
      </c>
      <c r="S3993" t="str">
        <f>IF(P3993=Theater, "theater")</f>
        <v>theater</v>
      </c>
    </row>
    <row r="3994" spans="1:19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3">
        <f t="shared" si="248"/>
        <v>42349.982164351852</v>
      </c>
      <c r="K3994" s="5">
        <v>1444689259</v>
      </c>
      <c r="L3994" s="13">
        <f t="shared" si="249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8">
        <f t="shared" si="250"/>
        <v>5.41</v>
      </c>
      <c r="R3994" s="9">
        <f t="shared" si="251"/>
        <v>60.111111111111114</v>
      </c>
      <c r="S3994" t="str">
        <f>IF(P3994=Theater, "theater")</f>
        <v>theater</v>
      </c>
    </row>
    <row r="3995" spans="1:19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3">
        <f t="shared" si="248"/>
        <v>42137.864722222221</v>
      </c>
      <c r="K3995" s="5">
        <v>1428957912</v>
      </c>
      <c r="L3995" s="13">
        <f t="shared" si="249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8">
        <f t="shared" si="250"/>
        <v>6.0000000000000001E-3</v>
      </c>
      <c r="R3995" s="9">
        <f t="shared" si="251"/>
        <v>3</v>
      </c>
      <c r="S3995" t="str">
        <f>IF(P3995=Theater, "theater")</f>
        <v>theater</v>
      </c>
    </row>
    <row r="3996" spans="1:19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3">
        <f t="shared" si="248"/>
        <v>41839.389930555553</v>
      </c>
      <c r="K3996" s="5">
        <v>1403169690</v>
      </c>
      <c r="L3996" s="13">
        <f t="shared" si="249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8">
        <f t="shared" si="250"/>
        <v>0.25</v>
      </c>
      <c r="R3996" s="9">
        <f t="shared" si="251"/>
        <v>5</v>
      </c>
      <c r="S3996" t="str">
        <f>IF(P3996=Theater, "theater")</f>
        <v>theater</v>
      </c>
    </row>
    <row r="3997" spans="1:19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3">
        <f t="shared" si="248"/>
        <v>42049.477083333331</v>
      </c>
      <c r="K3997" s="5">
        <v>1421339077</v>
      </c>
      <c r="L3997" s="13">
        <f t="shared" si="249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8">
        <f t="shared" si="250"/>
        <v>35</v>
      </c>
      <c r="R3997" s="9">
        <f t="shared" si="251"/>
        <v>17.5</v>
      </c>
      <c r="S3997" t="str">
        <f>IF(P3997=Theater, "theater")</f>
        <v>theater</v>
      </c>
    </row>
    <row r="3998" spans="1:19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3">
        <f t="shared" si="248"/>
        <v>41963.669444444444</v>
      </c>
      <c r="K3998" s="5">
        <v>1415341464</v>
      </c>
      <c r="L3998" s="13">
        <f t="shared" si="249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8">
        <f t="shared" si="250"/>
        <v>16.566666666666666</v>
      </c>
      <c r="R3998" s="9">
        <f t="shared" si="251"/>
        <v>29.235294117647058</v>
      </c>
      <c r="S3998" t="str">
        <f>IF(P3998=Theater, "theater")</f>
        <v>theater</v>
      </c>
    </row>
    <row r="3999" spans="1:19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3">
        <f t="shared" si="248"/>
        <v>42099.349780092598</v>
      </c>
      <c r="K3999" s="5">
        <v>1425633821</v>
      </c>
      <c r="L3999" s="13">
        <f t="shared" si="249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8">
        <f t="shared" si="250"/>
        <v>0</v>
      </c>
      <c r="R3999" s="9" t="e">
        <f t="shared" si="251"/>
        <v>#DIV/0!</v>
      </c>
      <c r="S3999" t="str">
        <f>IF(P3999=Theater, "theater")</f>
        <v>theater</v>
      </c>
    </row>
    <row r="4000" spans="1:19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3">
        <f t="shared" si="248"/>
        <v>42091.921597222223</v>
      </c>
      <c r="K4000" s="5">
        <v>1424992026</v>
      </c>
      <c r="L4000" s="13">
        <f t="shared" si="249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8">
        <f t="shared" si="250"/>
        <v>57.199999999999996</v>
      </c>
      <c r="R4000" s="9">
        <f t="shared" si="251"/>
        <v>59.583333333333336</v>
      </c>
      <c r="S4000" t="str">
        <f>IF(P4000=Theater, "theater")</f>
        <v>theater</v>
      </c>
    </row>
    <row r="4001" spans="1:19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3">
        <f t="shared" si="248"/>
        <v>41882.827650462961</v>
      </c>
      <c r="K4001" s="5">
        <v>1406058798</v>
      </c>
      <c r="L4001" s="13">
        <f t="shared" si="249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8">
        <f t="shared" si="250"/>
        <v>16.514285714285716</v>
      </c>
      <c r="R4001" s="9">
        <f t="shared" si="251"/>
        <v>82.571428571428569</v>
      </c>
      <c r="S4001" t="str">
        <f>IF(P4001=Theater, "theater")</f>
        <v>theater</v>
      </c>
    </row>
    <row r="4002" spans="1:19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3">
        <f t="shared" si="248"/>
        <v>42497.603680555556</v>
      </c>
      <c r="K4002" s="5">
        <v>1457450958</v>
      </c>
      <c r="L4002" s="13">
        <f t="shared" si="249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8">
        <f t="shared" si="250"/>
        <v>0.125</v>
      </c>
      <c r="R4002" s="9">
        <f t="shared" si="251"/>
        <v>10</v>
      </c>
      <c r="S4002" t="str">
        <f>IF(P4002=Theater, "theater")</f>
        <v>theater</v>
      </c>
    </row>
    <row r="4003" spans="1:19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3">
        <f t="shared" si="248"/>
        <v>42795.791666666672</v>
      </c>
      <c r="K4003" s="5">
        <v>1486681708</v>
      </c>
      <c r="L4003" s="13">
        <f t="shared" si="249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8">
        <f t="shared" si="250"/>
        <v>37.75</v>
      </c>
      <c r="R4003" s="9">
        <f t="shared" si="251"/>
        <v>32.357142857142854</v>
      </c>
      <c r="S4003" t="str">
        <f>IF(P4003=Theater, "theater")</f>
        <v>theater</v>
      </c>
    </row>
    <row r="4004" spans="1:19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3">
        <f t="shared" si="248"/>
        <v>41909.043530092589</v>
      </c>
      <c r="K4004" s="5">
        <v>1409187761</v>
      </c>
      <c r="L4004" s="13">
        <f t="shared" si="249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8">
        <f t="shared" si="250"/>
        <v>1.8399999999999999</v>
      </c>
      <c r="R4004" s="9">
        <f t="shared" si="251"/>
        <v>5.75</v>
      </c>
      <c r="S4004" t="str">
        <f>IF(P4004=Theater, "theater")</f>
        <v>theater</v>
      </c>
    </row>
    <row r="4005" spans="1:19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3">
        <f t="shared" si="248"/>
        <v>42050.587349537032</v>
      </c>
      <c r="K4005" s="5">
        <v>1421417147</v>
      </c>
      <c r="L4005" s="13">
        <f t="shared" si="249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8">
        <f t="shared" si="250"/>
        <v>10.050000000000001</v>
      </c>
      <c r="R4005" s="9">
        <f t="shared" si="251"/>
        <v>100.5</v>
      </c>
      <c r="S4005" t="str">
        <f>IF(P4005=Theater, "theater")</f>
        <v>theater</v>
      </c>
    </row>
    <row r="4006" spans="1:19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3">
        <f t="shared" si="248"/>
        <v>41920.16269675926</v>
      </c>
      <c r="K4006" s="5">
        <v>1410148457</v>
      </c>
      <c r="L4006" s="13">
        <f t="shared" si="249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8">
        <f t="shared" si="250"/>
        <v>0.2</v>
      </c>
      <c r="R4006" s="9">
        <f t="shared" si="251"/>
        <v>1</v>
      </c>
      <c r="S4006" t="str">
        <f>IF(P4006=Theater, "theater")</f>
        <v>theater</v>
      </c>
    </row>
    <row r="4007" spans="1:19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3">
        <f t="shared" si="248"/>
        <v>41932.807696759257</v>
      </c>
      <c r="K4007" s="5">
        <v>1408648985</v>
      </c>
      <c r="L4007" s="13">
        <f t="shared" si="249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8">
        <f t="shared" si="250"/>
        <v>1.3333333333333335</v>
      </c>
      <c r="R4007" s="9">
        <f t="shared" si="251"/>
        <v>20</v>
      </c>
      <c r="S4007" t="str">
        <f>IF(P4007=Theater, "theater")</f>
        <v>theater</v>
      </c>
    </row>
    <row r="4008" spans="1:19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3">
        <f t="shared" si="248"/>
        <v>42416.772997685184</v>
      </c>
      <c r="K4008" s="5">
        <v>1453487587</v>
      </c>
      <c r="L4008" s="13">
        <f t="shared" si="249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8">
        <f t="shared" si="250"/>
        <v>6.6666666666666671E-3</v>
      </c>
      <c r="R4008" s="9">
        <f t="shared" si="251"/>
        <v>2</v>
      </c>
      <c r="S4008" t="str">
        <f>IF(P4008=Theater, "theater")</f>
        <v>theater</v>
      </c>
    </row>
    <row r="4009" spans="1:19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3">
        <f t="shared" si="248"/>
        <v>41877.686111111114</v>
      </c>
      <c r="K4009" s="5">
        <v>1406572381</v>
      </c>
      <c r="L4009" s="13">
        <f t="shared" si="249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8">
        <f t="shared" si="250"/>
        <v>0.25</v>
      </c>
      <c r="R4009" s="9">
        <f t="shared" si="251"/>
        <v>5</v>
      </c>
      <c r="S4009" t="str">
        <f>IF(P4009=Theater, "theater")</f>
        <v>theater</v>
      </c>
    </row>
    <row r="4010" spans="1:19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3">
        <f t="shared" si="248"/>
        <v>42207.964201388888</v>
      </c>
      <c r="K4010" s="5">
        <v>1435014507</v>
      </c>
      <c r="L4010" s="13">
        <f t="shared" si="249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8">
        <f t="shared" si="250"/>
        <v>6</v>
      </c>
      <c r="R4010" s="9">
        <f t="shared" si="251"/>
        <v>15</v>
      </c>
      <c r="S4010" t="str">
        <f>IF(P4010=Theater, "theater")</f>
        <v>theater</v>
      </c>
    </row>
    <row r="4011" spans="1:19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3">
        <f t="shared" si="248"/>
        <v>41891.700925925928</v>
      </c>
      <c r="K4011" s="5">
        <v>1406825360</v>
      </c>
      <c r="L4011" s="13">
        <f t="shared" si="249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8">
        <f t="shared" si="250"/>
        <v>3.8860103626943006</v>
      </c>
      <c r="R4011" s="9">
        <f t="shared" si="251"/>
        <v>25</v>
      </c>
      <c r="S4011" t="str">
        <f>IF(P4011=Theater, "theater")</f>
        <v>theater</v>
      </c>
    </row>
    <row r="4012" spans="1:19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3">
        <f t="shared" si="248"/>
        <v>41938.770439814813</v>
      </c>
      <c r="K4012" s="5">
        <v>1412879366</v>
      </c>
      <c r="L4012" s="13">
        <f t="shared" si="249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8">
        <f t="shared" si="250"/>
        <v>24.194444444444443</v>
      </c>
      <c r="R4012" s="9">
        <f t="shared" si="251"/>
        <v>45.842105263157897</v>
      </c>
      <c r="S4012" t="str">
        <f>IF(P4012=Theater, "theater")</f>
        <v>theater</v>
      </c>
    </row>
    <row r="4013" spans="1:19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3">
        <f t="shared" si="248"/>
        <v>42032.54488425926</v>
      </c>
      <c r="K4013" s="5">
        <v>1419858278</v>
      </c>
      <c r="L4013" s="13">
        <f t="shared" si="249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8">
        <f t="shared" si="250"/>
        <v>7.6</v>
      </c>
      <c r="R4013" s="9">
        <f t="shared" si="251"/>
        <v>4.75</v>
      </c>
      <c r="S4013" t="str">
        <f>IF(P4013=Theater, "theater")</f>
        <v>theater</v>
      </c>
    </row>
    <row r="4014" spans="1:19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3">
        <f t="shared" si="248"/>
        <v>42126.544548611113</v>
      </c>
      <c r="K4014" s="5">
        <v>1427979849</v>
      </c>
      <c r="L4014" s="13">
        <f t="shared" si="249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8">
        <f t="shared" si="250"/>
        <v>0</v>
      </c>
      <c r="R4014" s="9" t="e">
        <f t="shared" si="251"/>
        <v>#DIV/0!</v>
      </c>
      <c r="S4014" t="str">
        <f>IF(P4014=Theater, "theater")</f>
        <v>theater</v>
      </c>
    </row>
    <row r="4015" spans="1:19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3">
        <f t="shared" si="248"/>
        <v>42051.301192129627</v>
      </c>
      <c r="K4015" s="5">
        <v>1421478823</v>
      </c>
      <c r="L4015" s="13">
        <f t="shared" si="249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8">
        <f t="shared" si="250"/>
        <v>1.3</v>
      </c>
      <c r="R4015" s="9">
        <f t="shared" si="251"/>
        <v>13</v>
      </c>
      <c r="S4015" t="str">
        <f>IF(P4015=Theater, "theater")</f>
        <v>theater</v>
      </c>
    </row>
    <row r="4016" spans="1:19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3">
        <f t="shared" si="248"/>
        <v>42434.246168981481</v>
      </c>
      <c r="K4016" s="5">
        <v>1455861269</v>
      </c>
      <c r="L4016" s="13">
        <f t="shared" si="249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8">
        <f t="shared" si="250"/>
        <v>0</v>
      </c>
      <c r="R4016" s="9" t="e">
        <f t="shared" si="251"/>
        <v>#DIV/0!</v>
      </c>
      <c r="S4016" t="str">
        <f>IF(P4016=Theater, "theater")</f>
        <v>theater</v>
      </c>
    </row>
    <row r="4017" spans="1:19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3">
        <f t="shared" si="248"/>
        <v>42204.780821759254</v>
      </c>
      <c r="K4017" s="5">
        <v>1434739463</v>
      </c>
      <c r="L4017" s="13">
        <f t="shared" si="249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8">
        <f t="shared" si="250"/>
        <v>1.4285714285714287E-2</v>
      </c>
      <c r="R4017" s="9">
        <f t="shared" si="251"/>
        <v>1</v>
      </c>
      <c r="S4017" t="str">
        <f>IF(P4017=Theater, "theater")</f>
        <v>theater</v>
      </c>
    </row>
    <row r="4018" spans="1:19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3">
        <f t="shared" si="248"/>
        <v>41899.872685185182</v>
      </c>
      <c r="K4018" s="5">
        <v>1408395400</v>
      </c>
      <c r="L4018" s="13">
        <f t="shared" si="249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8">
        <f t="shared" si="250"/>
        <v>14.000000000000002</v>
      </c>
      <c r="R4018" s="9">
        <f t="shared" si="251"/>
        <v>10</v>
      </c>
      <c r="S4018" t="str">
        <f>IF(P4018=Theater, "theater")</f>
        <v>theater</v>
      </c>
    </row>
    <row r="4019" spans="1:19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3">
        <f t="shared" si="248"/>
        <v>41886.672152777777</v>
      </c>
      <c r="K4019" s="5">
        <v>1407254874</v>
      </c>
      <c r="L4019" s="13">
        <f t="shared" si="249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8">
        <f t="shared" si="250"/>
        <v>1.05</v>
      </c>
      <c r="R4019" s="9">
        <f t="shared" si="251"/>
        <v>52.5</v>
      </c>
      <c r="S4019" t="str">
        <f>IF(P4019=Theater, "theater")</f>
        <v>theater</v>
      </c>
    </row>
    <row r="4020" spans="1:19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3">
        <f t="shared" si="248"/>
        <v>42650.91097222222</v>
      </c>
      <c r="K4020" s="5">
        <v>1473285108</v>
      </c>
      <c r="L4020" s="13">
        <f t="shared" si="249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8">
        <f t="shared" si="250"/>
        <v>8.6666666666666679</v>
      </c>
      <c r="R4020" s="9">
        <f t="shared" si="251"/>
        <v>32.5</v>
      </c>
      <c r="S4020" t="str">
        <f>IF(P4020=Theater, "theater")</f>
        <v>theater</v>
      </c>
    </row>
    <row r="4021" spans="1:19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3">
        <f t="shared" si="248"/>
        <v>42475.686111111107</v>
      </c>
      <c r="K4021" s="5">
        <v>1455725596</v>
      </c>
      <c r="L4021" s="13">
        <f t="shared" si="249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8">
        <f t="shared" si="250"/>
        <v>0.82857142857142851</v>
      </c>
      <c r="R4021" s="9">
        <f t="shared" si="251"/>
        <v>7.25</v>
      </c>
      <c r="S4021" t="str">
        <f>IF(P4021=Theater, "theater")</f>
        <v>theater</v>
      </c>
    </row>
    <row r="4022" spans="1:19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3">
        <f t="shared" si="248"/>
        <v>42087.149293981478</v>
      </c>
      <c r="K4022" s="5">
        <v>1424579699</v>
      </c>
      <c r="L4022" s="13">
        <f t="shared" si="249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8">
        <f t="shared" si="250"/>
        <v>16.666666666666664</v>
      </c>
      <c r="R4022" s="9">
        <f t="shared" si="251"/>
        <v>33.333333333333336</v>
      </c>
      <c r="S4022" t="str">
        <f>IF(P4022=Theater, "theater")</f>
        <v>theater</v>
      </c>
    </row>
    <row r="4023" spans="1:19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3">
        <f t="shared" si="248"/>
        <v>41938.911550925928</v>
      </c>
      <c r="K4023" s="5">
        <v>1409176358</v>
      </c>
      <c r="L4023" s="13">
        <f t="shared" si="249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8">
        <f t="shared" si="250"/>
        <v>0.83333333333333337</v>
      </c>
      <c r="R4023" s="9">
        <f t="shared" si="251"/>
        <v>62.5</v>
      </c>
      <c r="S4023" t="str">
        <f>IF(P4023=Theater, "theater")</f>
        <v>theater</v>
      </c>
    </row>
    <row r="4024" spans="1:19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3">
        <f t="shared" si="248"/>
        <v>42036.120833333334</v>
      </c>
      <c r="K4024" s="5">
        <v>1418824867</v>
      </c>
      <c r="L4024" s="13">
        <f t="shared" si="249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8">
        <f t="shared" si="250"/>
        <v>69.561111111111103</v>
      </c>
      <c r="R4024" s="9">
        <f t="shared" si="251"/>
        <v>63.558375634517766</v>
      </c>
      <c r="S4024" t="str">
        <f>IF(P4024=Theater, "theater")</f>
        <v>theater</v>
      </c>
    </row>
    <row r="4025" spans="1:19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3">
        <f t="shared" si="248"/>
        <v>42453.957905092597</v>
      </c>
      <c r="K4025" s="5">
        <v>1454975963</v>
      </c>
      <c r="L4025" s="13">
        <f t="shared" si="249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8">
        <f t="shared" si="250"/>
        <v>0</v>
      </c>
      <c r="R4025" s="9" t="e">
        <f t="shared" si="251"/>
        <v>#DIV/0!</v>
      </c>
      <c r="S4025" t="str">
        <f>IF(P4025=Theater, "theater")</f>
        <v>theater</v>
      </c>
    </row>
    <row r="4026" spans="1:19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3">
        <f t="shared" si="248"/>
        <v>42247.670104166667</v>
      </c>
      <c r="K4026" s="5">
        <v>1438445097</v>
      </c>
      <c r="L4026" s="13">
        <f t="shared" si="249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8">
        <f t="shared" si="250"/>
        <v>1.25</v>
      </c>
      <c r="R4026" s="9">
        <f t="shared" si="251"/>
        <v>10</v>
      </c>
      <c r="S4026" t="str">
        <f>IF(P4026=Theater, "theater")</f>
        <v>theater</v>
      </c>
    </row>
    <row r="4027" spans="1:19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3">
        <f t="shared" si="248"/>
        <v>42211.237685185188</v>
      </c>
      <c r="K4027" s="5">
        <v>1432705336</v>
      </c>
      <c r="L4027" s="13">
        <f t="shared" si="249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8">
        <f t="shared" si="250"/>
        <v>5</v>
      </c>
      <c r="R4027" s="9">
        <f t="shared" si="251"/>
        <v>62.5</v>
      </c>
      <c r="S4027" t="str">
        <f>IF(P4027=Theater, "theater")</f>
        <v>theater</v>
      </c>
    </row>
    <row r="4028" spans="1:19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3">
        <f t="shared" si="248"/>
        <v>42342.697210648148</v>
      </c>
      <c r="K4028" s="5">
        <v>1444059839</v>
      </c>
      <c r="L4028" s="13">
        <f t="shared" si="249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8">
        <f t="shared" si="250"/>
        <v>0</v>
      </c>
      <c r="R4028" s="9" t="e">
        <f t="shared" si="251"/>
        <v>#DIV/0!</v>
      </c>
      <c r="S4028" t="str">
        <f>IF(P4028=Theater, "theater")</f>
        <v>theater</v>
      </c>
    </row>
    <row r="4029" spans="1:19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3">
        <f t="shared" si="248"/>
        <v>42789.041666666672</v>
      </c>
      <c r="K4029" s="5">
        <v>1486077481</v>
      </c>
      <c r="L4029" s="13">
        <f t="shared" si="249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8">
        <f t="shared" si="250"/>
        <v>7.166666666666667</v>
      </c>
      <c r="R4029" s="9">
        <f t="shared" si="251"/>
        <v>30.714285714285715</v>
      </c>
      <c r="S4029" t="str">
        <f>IF(P4029=Theater, "theater")</f>
        <v>theater</v>
      </c>
    </row>
    <row r="4030" spans="1:19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3">
        <f t="shared" si="248"/>
        <v>41795.938657407409</v>
      </c>
      <c r="K4030" s="5">
        <v>1399415500</v>
      </c>
      <c r="L4030" s="13">
        <f t="shared" si="249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8">
        <f t="shared" si="250"/>
        <v>28.050000000000004</v>
      </c>
      <c r="R4030" s="9">
        <f t="shared" si="251"/>
        <v>51</v>
      </c>
      <c r="S4030" t="str">
        <f>IF(P4030=Theater, "theater")</f>
        <v>theater</v>
      </c>
    </row>
    <row r="4031" spans="1:19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3">
        <f t="shared" si="248"/>
        <v>42352.025115740747</v>
      </c>
      <c r="K4031" s="5">
        <v>1447461370</v>
      </c>
      <c r="L4031" s="13">
        <f t="shared" si="249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8">
        <f t="shared" si="250"/>
        <v>0</v>
      </c>
      <c r="R4031" s="9" t="e">
        <f t="shared" si="251"/>
        <v>#DIV/0!</v>
      </c>
      <c r="S4031" t="str">
        <f>IF(P4031=Theater, "theater")</f>
        <v>theater</v>
      </c>
    </row>
    <row r="4032" spans="1:19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3">
        <f t="shared" si="248"/>
        <v>42403.784027777772</v>
      </c>
      <c r="K4032" s="5">
        <v>1452008599</v>
      </c>
      <c r="L4032" s="13">
        <f t="shared" si="249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8">
        <f t="shared" si="250"/>
        <v>16</v>
      </c>
      <c r="R4032" s="9">
        <f t="shared" si="251"/>
        <v>66.666666666666671</v>
      </c>
      <c r="S4032" t="str">
        <f>IF(P4032=Theater, "theater")</f>
        <v>theater</v>
      </c>
    </row>
    <row r="4033" spans="1:19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3">
        <f t="shared" si="248"/>
        <v>41991.626898148148</v>
      </c>
      <c r="K4033" s="5">
        <v>1414591364</v>
      </c>
      <c r="L4033" s="13">
        <f t="shared" si="249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8">
        <f t="shared" si="250"/>
        <v>0</v>
      </c>
      <c r="R4033" s="9" t="e">
        <f t="shared" si="251"/>
        <v>#DIV/0!</v>
      </c>
      <c r="S4033" t="str">
        <f>IF(P4033=Theater, "theater")</f>
        <v>theater</v>
      </c>
    </row>
    <row r="4034" spans="1:19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3">
        <f t="shared" si="248"/>
        <v>42353.85087962963</v>
      </c>
      <c r="K4034" s="5">
        <v>1445023516</v>
      </c>
      <c r="L4034" s="13">
        <f t="shared" si="249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8">
        <f t="shared" si="250"/>
        <v>6.8287037037037033</v>
      </c>
      <c r="R4034" s="9">
        <f t="shared" si="251"/>
        <v>59</v>
      </c>
      <c r="S4034" t="str">
        <f>IF(P4034=Theater, "theater")</f>
        <v>theater</v>
      </c>
    </row>
    <row r="4035" spans="1:19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3">
        <f t="shared" ref="J4035:J4098" si="252">(((I4035/60)/60)/24)+DATE(1970,1,1)</f>
        <v>42645.375</v>
      </c>
      <c r="K4035" s="5">
        <v>1472711224</v>
      </c>
      <c r="L4035" s="13">
        <f t="shared" ref="L4035:L4098" si="253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8">
        <f t="shared" ref="Q4035:Q4098" si="254">E4035/D4035*100</f>
        <v>25.698702928870294</v>
      </c>
      <c r="R4035" s="9">
        <f t="shared" ref="R4035:R4098" si="255">E4035/N4035</f>
        <v>65.340319148936175</v>
      </c>
      <c r="S4035" t="str">
        <f>IF(P4035=Theater, "theater")</f>
        <v>theater</v>
      </c>
    </row>
    <row r="4036" spans="1:19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3">
        <f t="shared" si="252"/>
        <v>42097.905671296292</v>
      </c>
      <c r="K4036" s="5">
        <v>1425509050</v>
      </c>
      <c r="L4036" s="13">
        <f t="shared" si="253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8">
        <f t="shared" si="254"/>
        <v>1.4814814814814816</v>
      </c>
      <c r="R4036" s="9">
        <f t="shared" si="255"/>
        <v>100</v>
      </c>
      <c r="S4036" t="str">
        <f>IF(P4036=Theater, "theater")</f>
        <v>theater</v>
      </c>
    </row>
    <row r="4037" spans="1:19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3">
        <f t="shared" si="252"/>
        <v>41933.882951388885</v>
      </c>
      <c r="K4037" s="5">
        <v>1411333887</v>
      </c>
      <c r="L4037" s="13">
        <f t="shared" si="253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8">
        <f t="shared" si="254"/>
        <v>36.85</v>
      </c>
      <c r="R4037" s="9">
        <f t="shared" si="255"/>
        <v>147.4</v>
      </c>
      <c r="S4037" t="str">
        <f>IF(P4037=Theater, "theater")</f>
        <v>theater</v>
      </c>
    </row>
    <row r="4038" spans="1:19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3">
        <f t="shared" si="252"/>
        <v>41821.9375</v>
      </c>
      <c r="K4038" s="5">
        <v>1402784964</v>
      </c>
      <c r="L4038" s="13">
        <f t="shared" si="253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8">
        <f t="shared" si="254"/>
        <v>47.05</v>
      </c>
      <c r="R4038" s="9">
        <f t="shared" si="255"/>
        <v>166.05882352941177</v>
      </c>
      <c r="S4038" t="str">
        <f>IF(P4038=Theater, "theater")</f>
        <v>theater</v>
      </c>
    </row>
    <row r="4039" spans="1:19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3">
        <f t="shared" si="252"/>
        <v>42514.600694444445</v>
      </c>
      <c r="K4039" s="5">
        <v>1462585315</v>
      </c>
      <c r="L4039" s="13">
        <f t="shared" si="253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8">
        <f t="shared" si="254"/>
        <v>11.428571428571429</v>
      </c>
      <c r="R4039" s="9">
        <f t="shared" si="255"/>
        <v>40</v>
      </c>
      <c r="S4039" t="str">
        <f>IF(P4039=Theater, "theater")</f>
        <v>theater</v>
      </c>
    </row>
    <row r="4040" spans="1:19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3">
        <f t="shared" si="252"/>
        <v>41929.798726851855</v>
      </c>
      <c r="K4040" s="5">
        <v>1408389010</v>
      </c>
      <c r="L4040" s="13">
        <f t="shared" si="253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8">
        <f t="shared" si="254"/>
        <v>12.04</v>
      </c>
      <c r="R4040" s="9">
        <f t="shared" si="255"/>
        <v>75.25</v>
      </c>
      <c r="S4040" t="str">
        <f>IF(P4040=Theater, "theater")</f>
        <v>theater</v>
      </c>
    </row>
    <row r="4041" spans="1:19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3">
        <f t="shared" si="252"/>
        <v>42339.249305555553</v>
      </c>
      <c r="K4041" s="5">
        <v>1446048367</v>
      </c>
      <c r="L4041" s="13">
        <f t="shared" si="253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8">
        <f t="shared" si="254"/>
        <v>60</v>
      </c>
      <c r="R4041" s="9">
        <f t="shared" si="255"/>
        <v>60</v>
      </c>
      <c r="S4041" t="str">
        <f>IF(P4041=Theater, "theater")</f>
        <v>theater</v>
      </c>
    </row>
    <row r="4042" spans="1:19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3">
        <f t="shared" si="252"/>
        <v>42203.125</v>
      </c>
      <c r="K4042" s="5">
        <v>1432100004</v>
      </c>
      <c r="L4042" s="13">
        <f t="shared" si="253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8">
        <f t="shared" si="254"/>
        <v>31.25</v>
      </c>
      <c r="R4042" s="9">
        <f t="shared" si="255"/>
        <v>1250</v>
      </c>
      <c r="S4042" t="str">
        <f>IF(P4042=Theater, "theater")</f>
        <v>theater</v>
      </c>
    </row>
    <row r="4043" spans="1:19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3">
        <f t="shared" si="252"/>
        <v>42619.474004629628</v>
      </c>
      <c r="K4043" s="5">
        <v>1467976954</v>
      </c>
      <c r="L4043" s="13">
        <f t="shared" si="253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8">
        <f t="shared" si="254"/>
        <v>0.42</v>
      </c>
      <c r="R4043" s="9">
        <f t="shared" si="255"/>
        <v>10.5</v>
      </c>
      <c r="S4043" t="str">
        <f>IF(P4043=Theater, "theater")</f>
        <v>theater</v>
      </c>
    </row>
    <row r="4044" spans="1:19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3">
        <f t="shared" si="252"/>
        <v>42024.802777777775</v>
      </c>
      <c r="K4044" s="5">
        <v>1419213664</v>
      </c>
      <c r="L4044" s="13">
        <f t="shared" si="253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8">
        <f t="shared" si="254"/>
        <v>0.21</v>
      </c>
      <c r="R4044" s="9">
        <f t="shared" si="255"/>
        <v>7</v>
      </c>
      <c r="S4044" t="str">
        <f>IF(P4044=Theater, "theater")</f>
        <v>theater</v>
      </c>
    </row>
    <row r="4045" spans="1:19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3">
        <f t="shared" si="252"/>
        <v>41963.957465277781</v>
      </c>
      <c r="K4045" s="5">
        <v>1415228325</v>
      </c>
      <c r="L4045" s="13">
        <f t="shared" si="253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8">
        <f t="shared" si="254"/>
        <v>0</v>
      </c>
      <c r="R4045" s="9" t="e">
        <f t="shared" si="255"/>
        <v>#DIV/0!</v>
      </c>
      <c r="S4045" t="str">
        <f>IF(P4045=Theater, "theater")</f>
        <v>theater</v>
      </c>
    </row>
    <row r="4046" spans="1:19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3">
        <f t="shared" si="252"/>
        <v>42104.208333333328</v>
      </c>
      <c r="K4046" s="5">
        <v>1426050982</v>
      </c>
      <c r="L4046" s="13">
        <f t="shared" si="253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8">
        <f t="shared" si="254"/>
        <v>37.5</v>
      </c>
      <c r="R4046" s="9">
        <f t="shared" si="255"/>
        <v>56.25</v>
      </c>
      <c r="S4046" t="str">
        <f>IF(P4046=Theater, "theater")</f>
        <v>theater</v>
      </c>
    </row>
    <row r="4047" spans="1:19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3">
        <f t="shared" si="252"/>
        <v>41872.201261574075</v>
      </c>
      <c r="K4047" s="5">
        <v>1406004589</v>
      </c>
      <c r="L4047" s="13">
        <f t="shared" si="253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8">
        <f t="shared" si="254"/>
        <v>0.02</v>
      </c>
      <c r="R4047" s="9">
        <f t="shared" si="255"/>
        <v>1</v>
      </c>
      <c r="S4047" t="str">
        <f>IF(P4047=Theater, "theater")</f>
        <v>theater</v>
      </c>
    </row>
    <row r="4048" spans="1:19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3">
        <f t="shared" si="252"/>
        <v>41934.650578703702</v>
      </c>
      <c r="K4048" s="5">
        <v>1411400210</v>
      </c>
      <c r="L4048" s="13">
        <f t="shared" si="253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8">
        <f t="shared" si="254"/>
        <v>8.2142857142857135</v>
      </c>
      <c r="R4048" s="9">
        <f t="shared" si="255"/>
        <v>38.333333333333336</v>
      </c>
      <c r="S4048" t="str">
        <f>IF(P4048=Theater, "theater")</f>
        <v>theater</v>
      </c>
    </row>
    <row r="4049" spans="1:19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3">
        <f t="shared" si="252"/>
        <v>42015.041666666672</v>
      </c>
      <c r="K4049" s="5">
        <v>1418862743</v>
      </c>
      <c r="L4049" s="13">
        <f t="shared" si="253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8">
        <f t="shared" si="254"/>
        <v>2.1999999999999997</v>
      </c>
      <c r="R4049" s="9">
        <f t="shared" si="255"/>
        <v>27.5</v>
      </c>
      <c r="S4049" t="str">
        <f>IF(P4049=Theater, "theater")</f>
        <v>theater</v>
      </c>
    </row>
    <row r="4050" spans="1:19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3">
        <f t="shared" si="252"/>
        <v>42471.467442129629</v>
      </c>
      <c r="K4050" s="5">
        <v>1457352787</v>
      </c>
      <c r="L4050" s="13">
        <f t="shared" si="253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8">
        <f t="shared" si="254"/>
        <v>17.652941176470588</v>
      </c>
      <c r="R4050" s="9">
        <f t="shared" si="255"/>
        <v>32.978021978021978</v>
      </c>
      <c r="S4050" t="str">
        <f>IF(P4050=Theater, "theater")</f>
        <v>theater</v>
      </c>
    </row>
    <row r="4051" spans="1:19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3">
        <f t="shared" si="252"/>
        <v>42199.958506944444</v>
      </c>
      <c r="K4051" s="5">
        <v>1434322815</v>
      </c>
      <c r="L4051" s="13">
        <f t="shared" si="253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8">
        <f t="shared" si="254"/>
        <v>0.08</v>
      </c>
      <c r="R4051" s="9">
        <f t="shared" si="255"/>
        <v>16</v>
      </c>
      <c r="S4051" t="str">
        <f>IF(P4051=Theater, "theater")</f>
        <v>theater</v>
      </c>
    </row>
    <row r="4052" spans="1:19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3">
        <f t="shared" si="252"/>
        <v>41935.636469907404</v>
      </c>
      <c r="K4052" s="5">
        <v>1411485391</v>
      </c>
      <c r="L4052" s="13">
        <f t="shared" si="253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8">
        <f t="shared" si="254"/>
        <v>6.6666666666666666E-2</v>
      </c>
      <c r="R4052" s="9">
        <f t="shared" si="255"/>
        <v>1</v>
      </c>
      <c r="S4052" t="str">
        <f>IF(P4052=Theater, "theater")</f>
        <v>theater</v>
      </c>
    </row>
    <row r="4053" spans="1:19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3">
        <f t="shared" si="252"/>
        <v>41768.286805555559</v>
      </c>
      <c r="K4053" s="5">
        <v>1399058797</v>
      </c>
      <c r="L4053" s="13">
        <f t="shared" si="253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8">
        <f t="shared" si="254"/>
        <v>0</v>
      </c>
      <c r="R4053" s="9" t="e">
        <f t="shared" si="255"/>
        <v>#DIV/0!</v>
      </c>
      <c r="S4053" t="str">
        <f>IF(P4053=Theater, "theater")</f>
        <v>theater</v>
      </c>
    </row>
    <row r="4054" spans="1:19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3">
        <f t="shared" si="252"/>
        <v>41925.878657407404</v>
      </c>
      <c r="K4054" s="5">
        <v>1408050316</v>
      </c>
      <c r="L4054" s="13">
        <f t="shared" si="253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8">
        <f t="shared" si="254"/>
        <v>37.533333333333339</v>
      </c>
      <c r="R4054" s="9">
        <f t="shared" si="255"/>
        <v>86.615384615384613</v>
      </c>
      <c r="S4054" t="str">
        <f>IF(P4054=Theater, "theater")</f>
        <v>theater</v>
      </c>
    </row>
    <row r="4055" spans="1:19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3">
        <f t="shared" si="252"/>
        <v>41958.833333333328</v>
      </c>
      <c r="K4055" s="5">
        <v>1413477228</v>
      </c>
      <c r="L4055" s="13">
        <f t="shared" si="253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8">
        <f t="shared" si="254"/>
        <v>22</v>
      </c>
      <c r="R4055" s="9">
        <f t="shared" si="255"/>
        <v>55</v>
      </c>
      <c r="S4055" t="str">
        <f>IF(P4055=Theater, "theater")</f>
        <v>theater</v>
      </c>
    </row>
    <row r="4056" spans="1:19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3">
        <f t="shared" si="252"/>
        <v>42644.166666666672</v>
      </c>
      <c r="K4056" s="5">
        <v>1472674285</v>
      </c>
      <c r="L4056" s="13">
        <f t="shared" si="253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8">
        <f t="shared" si="254"/>
        <v>0</v>
      </c>
      <c r="R4056" s="9" t="e">
        <f t="shared" si="255"/>
        <v>#DIV/0!</v>
      </c>
      <c r="S4056" t="str">
        <f>IF(P4056=Theater, "theater")</f>
        <v>theater</v>
      </c>
    </row>
    <row r="4057" spans="1:19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3">
        <f t="shared" si="252"/>
        <v>41809.648506944446</v>
      </c>
      <c r="K4057" s="5">
        <v>1400600031</v>
      </c>
      <c r="L4057" s="13">
        <f t="shared" si="253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8">
        <f t="shared" si="254"/>
        <v>17.62</v>
      </c>
      <c r="R4057" s="9">
        <f t="shared" si="255"/>
        <v>41.952380952380949</v>
      </c>
      <c r="S4057" t="str">
        <f>IF(P4057=Theater, "theater")</f>
        <v>theater</v>
      </c>
    </row>
    <row r="4058" spans="1:19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3">
        <f t="shared" si="252"/>
        <v>42554.832638888889</v>
      </c>
      <c r="K4058" s="5">
        <v>1465856639</v>
      </c>
      <c r="L4058" s="13">
        <f t="shared" si="253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8">
        <f t="shared" si="254"/>
        <v>53</v>
      </c>
      <c r="R4058" s="9">
        <f t="shared" si="255"/>
        <v>88.333333333333329</v>
      </c>
      <c r="S4058" t="str">
        <f>IF(P4058=Theater, "theater")</f>
        <v>theater</v>
      </c>
    </row>
    <row r="4059" spans="1:19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3">
        <f t="shared" si="252"/>
        <v>42333.958333333328</v>
      </c>
      <c r="K4059" s="5">
        <v>1446506080</v>
      </c>
      <c r="L4059" s="13">
        <f t="shared" si="253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8">
        <f t="shared" si="254"/>
        <v>22.142857142857142</v>
      </c>
      <c r="R4059" s="9">
        <f t="shared" si="255"/>
        <v>129.16666666666666</v>
      </c>
      <c r="S4059" t="str">
        <f>IF(P4059=Theater, "theater")</f>
        <v>theater</v>
      </c>
    </row>
    <row r="4060" spans="1:19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3">
        <f t="shared" si="252"/>
        <v>42461.165972222225</v>
      </c>
      <c r="K4060" s="5">
        <v>1458178044</v>
      </c>
      <c r="L4060" s="13">
        <f t="shared" si="253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8">
        <f t="shared" si="254"/>
        <v>2.5333333333333332</v>
      </c>
      <c r="R4060" s="9">
        <f t="shared" si="255"/>
        <v>23.75</v>
      </c>
      <c r="S4060" t="str">
        <f>IF(P4060=Theater, "theater")</f>
        <v>theater</v>
      </c>
    </row>
    <row r="4061" spans="1:19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3">
        <f t="shared" si="252"/>
        <v>41898.125</v>
      </c>
      <c r="K4061" s="5">
        <v>1408116152</v>
      </c>
      <c r="L4061" s="13">
        <f t="shared" si="253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8">
        <f t="shared" si="254"/>
        <v>2.5</v>
      </c>
      <c r="R4061" s="9">
        <f t="shared" si="255"/>
        <v>35.714285714285715</v>
      </c>
      <c r="S4061" t="str">
        <f>IF(P4061=Theater, "theater")</f>
        <v>theater</v>
      </c>
    </row>
    <row r="4062" spans="1:19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3">
        <f t="shared" si="252"/>
        <v>41813.666666666664</v>
      </c>
      <c r="K4062" s="5">
        <v>1400604056</v>
      </c>
      <c r="L4062" s="13">
        <f t="shared" si="253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8">
        <f t="shared" si="254"/>
        <v>2.85</v>
      </c>
      <c r="R4062" s="9">
        <f t="shared" si="255"/>
        <v>57</v>
      </c>
      <c r="S4062" t="str">
        <f>IF(P4062=Theater, "theater")</f>
        <v>theater</v>
      </c>
    </row>
    <row r="4063" spans="1:19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3">
        <f t="shared" si="252"/>
        <v>42481.099803240737</v>
      </c>
      <c r="K4063" s="5">
        <v>1456025023</v>
      </c>
      <c r="L4063" s="13">
        <f t="shared" si="253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8">
        <f t="shared" si="254"/>
        <v>0</v>
      </c>
      <c r="R4063" s="9" t="e">
        <f t="shared" si="255"/>
        <v>#DIV/0!</v>
      </c>
      <c r="S4063" t="str">
        <f>IF(P4063=Theater, "theater")</f>
        <v>theater</v>
      </c>
    </row>
    <row r="4064" spans="1:19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3">
        <f t="shared" si="252"/>
        <v>42553.739212962959</v>
      </c>
      <c r="K4064" s="5">
        <v>1464889468</v>
      </c>
      <c r="L4064" s="13">
        <f t="shared" si="253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8">
        <f t="shared" si="254"/>
        <v>2.4500000000000002</v>
      </c>
      <c r="R4064" s="9">
        <f t="shared" si="255"/>
        <v>163.33333333333334</v>
      </c>
      <c r="S4064" t="str">
        <f>IF(P4064=Theater, "theater")</f>
        <v>theater</v>
      </c>
    </row>
    <row r="4065" spans="1:19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3">
        <f t="shared" si="252"/>
        <v>41817.681527777779</v>
      </c>
      <c r="K4065" s="5">
        <v>1401294084</v>
      </c>
      <c r="L4065" s="13">
        <f t="shared" si="253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8">
        <f t="shared" si="254"/>
        <v>1.4210526315789473</v>
      </c>
      <c r="R4065" s="9">
        <f t="shared" si="255"/>
        <v>15</v>
      </c>
      <c r="S4065" t="str">
        <f>IF(P4065=Theater, "theater")</f>
        <v>theater</v>
      </c>
    </row>
    <row r="4066" spans="1:19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3">
        <f t="shared" si="252"/>
        <v>42123.588263888887</v>
      </c>
      <c r="K4066" s="5">
        <v>1427724426</v>
      </c>
      <c r="L4066" s="13">
        <f t="shared" si="253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8">
        <f t="shared" si="254"/>
        <v>19.25</v>
      </c>
      <c r="R4066" s="9">
        <f t="shared" si="255"/>
        <v>64.166666666666671</v>
      </c>
      <c r="S4066" t="str">
        <f>IF(P4066=Theater, "theater")</f>
        <v>theater</v>
      </c>
    </row>
    <row r="4067" spans="1:19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3">
        <f t="shared" si="252"/>
        <v>41863.951516203706</v>
      </c>
      <c r="K4067" s="5">
        <v>1405291811</v>
      </c>
      <c r="L4067" s="13">
        <f t="shared" si="253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8">
        <f t="shared" si="254"/>
        <v>0.67500000000000004</v>
      </c>
      <c r="R4067" s="9">
        <f t="shared" si="255"/>
        <v>6.75</v>
      </c>
      <c r="S4067" t="str">
        <f>IF(P4067=Theater, "theater")</f>
        <v>theater</v>
      </c>
    </row>
    <row r="4068" spans="1:19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3">
        <f t="shared" si="252"/>
        <v>42509.039212962962</v>
      </c>
      <c r="K4068" s="5">
        <v>1461027388</v>
      </c>
      <c r="L4068" s="13">
        <f t="shared" si="253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8">
        <f t="shared" si="254"/>
        <v>0.16666666666666669</v>
      </c>
      <c r="R4068" s="9">
        <f t="shared" si="255"/>
        <v>25</v>
      </c>
      <c r="S4068" t="str">
        <f>IF(P4068=Theater, "theater")</f>
        <v>theater</v>
      </c>
    </row>
    <row r="4069" spans="1:19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3">
        <f t="shared" si="252"/>
        <v>42275.117476851854</v>
      </c>
      <c r="K4069" s="5">
        <v>1439952550</v>
      </c>
      <c r="L4069" s="13">
        <f t="shared" si="253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8">
        <f t="shared" si="254"/>
        <v>60.9</v>
      </c>
      <c r="R4069" s="9">
        <f t="shared" si="255"/>
        <v>179.11764705882354</v>
      </c>
      <c r="S4069" t="str">
        <f>IF(P4069=Theater, "theater")</f>
        <v>theater</v>
      </c>
    </row>
    <row r="4070" spans="1:19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3">
        <f t="shared" si="252"/>
        <v>42748.961805555555</v>
      </c>
      <c r="K4070" s="5">
        <v>1481756855</v>
      </c>
      <c r="L4070" s="13">
        <f t="shared" si="253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8">
        <f t="shared" si="254"/>
        <v>1</v>
      </c>
      <c r="R4070" s="9">
        <f t="shared" si="255"/>
        <v>34.950000000000003</v>
      </c>
      <c r="S4070" t="str">
        <f>IF(P4070=Theater, "theater")</f>
        <v>theater</v>
      </c>
    </row>
    <row r="4071" spans="1:19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3">
        <f t="shared" si="252"/>
        <v>42063.5</v>
      </c>
      <c r="K4071" s="5">
        <v>1421596356</v>
      </c>
      <c r="L4071" s="13">
        <f t="shared" si="253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8">
        <f t="shared" si="254"/>
        <v>34.4</v>
      </c>
      <c r="R4071" s="9">
        <f t="shared" si="255"/>
        <v>33.07692307692308</v>
      </c>
      <c r="S4071" t="str">
        <f>IF(P4071=Theater, "theater")</f>
        <v>theater</v>
      </c>
    </row>
    <row r="4072" spans="1:19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3">
        <f t="shared" si="252"/>
        <v>42064.125</v>
      </c>
      <c r="K4072" s="5">
        <v>1422374420</v>
      </c>
      <c r="L4072" s="13">
        <f t="shared" si="253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8">
        <f t="shared" si="254"/>
        <v>16.5</v>
      </c>
      <c r="R4072" s="9">
        <f t="shared" si="255"/>
        <v>27.5</v>
      </c>
      <c r="S4072" t="str">
        <f>IF(P4072=Theater, "theater")</f>
        <v>theater</v>
      </c>
    </row>
    <row r="4073" spans="1:19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3">
        <f t="shared" si="252"/>
        <v>42730.804756944446</v>
      </c>
      <c r="K4073" s="5">
        <v>1480187931</v>
      </c>
      <c r="L4073" s="13">
        <f t="shared" si="253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8">
        <f t="shared" si="254"/>
        <v>0</v>
      </c>
      <c r="R4073" s="9" t="e">
        <f t="shared" si="255"/>
        <v>#DIV/0!</v>
      </c>
      <c r="S4073" t="str">
        <f>IF(P4073=Theater, "theater")</f>
        <v>theater</v>
      </c>
    </row>
    <row r="4074" spans="1:19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3">
        <f t="shared" si="252"/>
        <v>41872.77443287037</v>
      </c>
      <c r="K4074" s="5">
        <v>1403462111</v>
      </c>
      <c r="L4074" s="13">
        <f t="shared" si="253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8">
        <f t="shared" si="254"/>
        <v>0.4</v>
      </c>
      <c r="R4074" s="9">
        <f t="shared" si="255"/>
        <v>2</v>
      </c>
      <c r="S4074" t="str">
        <f>IF(P4074=Theater, "theater")</f>
        <v>theater</v>
      </c>
    </row>
    <row r="4075" spans="1:19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3">
        <f t="shared" si="252"/>
        <v>42133.166666666672</v>
      </c>
      <c r="K4075" s="5">
        <v>1426407426</v>
      </c>
      <c r="L4075" s="13">
        <f t="shared" si="253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8">
        <f t="shared" si="254"/>
        <v>1.0571428571428572</v>
      </c>
      <c r="R4075" s="9">
        <f t="shared" si="255"/>
        <v>18.5</v>
      </c>
      <c r="S4075" t="str">
        <f>IF(P4075=Theater, "theater")</f>
        <v>theater</v>
      </c>
    </row>
    <row r="4076" spans="1:19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3">
        <f t="shared" si="252"/>
        <v>42313.594618055555</v>
      </c>
      <c r="K4076" s="5">
        <v>1444137375</v>
      </c>
      <c r="L4076" s="13">
        <f t="shared" si="253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8">
        <f t="shared" si="254"/>
        <v>26.727272727272727</v>
      </c>
      <c r="R4076" s="9">
        <f t="shared" si="255"/>
        <v>35</v>
      </c>
      <c r="S4076" t="str">
        <f>IF(P4076=Theater, "theater")</f>
        <v>theater</v>
      </c>
    </row>
    <row r="4077" spans="1:19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3">
        <f t="shared" si="252"/>
        <v>41820.727777777778</v>
      </c>
      <c r="K4077" s="5">
        <v>1400547969</v>
      </c>
      <c r="L4077" s="13">
        <f t="shared" si="253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8">
        <f t="shared" si="254"/>
        <v>28.799999999999997</v>
      </c>
      <c r="R4077" s="9">
        <f t="shared" si="255"/>
        <v>44.307692307692307</v>
      </c>
      <c r="S4077" t="str">
        <f>IF(P4077=Theater, "theater")</f>
        <v>theater</v>
      </c>
    </row>
    <row r="4078" spans="1:19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3">
        <f t="shared" si="252"/>
        <v>41933.82708333333</v>
      </c>
      <c r="K4078" s="5">
        <v>1411499149</v>
      </c>
      <c r="L4078" s="13">
        <f t="shared" si="253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8">
        <f t="shared" si="254"/>
        <v>0</v>
      </c>
      <c r="R4078" s="9" t="e">
        <f t="shared" si="255"/>
        <v>#DIV/0!</v>
      </c>
      <c r="S4078" t="str">
        <f>IF(P4078=Theater, "theater")</f>
        <v>theater</v>
      </c>
    </row>
    <row r="4079" spans="1:19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3">
        <f t="shared" si="252"/>
        <v>42725.7105787037</v>
      </c>
      <c r="K4079" s="5">
        <v>1479747794</v>
      </c>
      <c r="L4079" s="13">
        <f t="shared" si="253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8">
        <f t="shared" si="254"/>
        <v>8.9</v>
      </c>
      <c r="R4079" s="9">
        <f t="shared" si="255"/>
        <v>222.5</v>
      </c>
      <c r="S4079" t="str">
        <f>IF(P4079=Theater, "theater")</f>
        <v>theater</v>
      </c>
    </row>
    <row r="4080" spans="1:19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3">
        <f t="shared" si="252"/>
        <v>42762.787523148145</v>
      </c>
      <c r="K4080" s="5">
        <v>1482951242</v>
      </c>
      <c r="L4080" s="13">
        <f t="shared" si="253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8">
        <f t="shared" si="254"/>
        <v>0</v>
      </c>
      <c r="R4080" s="9" t="e">
        <f t="shared" si="255"/>
        <v>#DIV/0!</v>
      </c>
      <c r="S4080" t="str">
        <f>IF(P4080=Theater, "theater")</f>
        <v>theater</v>
      </c>
    </row>
    <row r="4081" spans="1:19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3">
        <f t="shared" si="252"/>
        <v>42540.938900462963</v>
      </c>
      <c r="K4081" s="5">
        <v>1463783521</v>
      </c>
      <c r="L4081" s="13">
        <f t="shared" si="253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8">
        <f t="shared" si="254"/>
        <v>0.16666666666666669</v>
      </c>
      <c r="R4081" s="9">
        <f t="shared" si="255"/>
        <v>5</v>
      </c>
      <c r="S4081" t="str">
        <f>IF(P4081=Theater, "theater")</f>
        <v>theater</v>
      </c>
    </row>
    <row r="4082" spans="1:19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3">
        <f t="shared" si="252"/>
        <v>42535.787500000006</v>
      </c>
      <c r="K4082" s="5">
        <v>1463849116</v>
      </c>
      <c r="L4082" s="13">
        <f t="shared" si="253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8">
        <f t="shared" si="254"/>
        <v>0</v>
      </c>
      <c r="R4082" s="9" t="e">
        <f t="shared" si="255"/>
        <v>#DIV/0!</v>
      </c>
      <c r="S4082" t="str">
        <f>IF(P4082=Theater, "theater")</f>
        <v>theater</v>
      </c>
    </row>
    <row r="4083" spans="1:19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3">
        <f t="shared" si="252"/>
        <v>42071.539641203708</v>
      </c>
      <c r="K4083" s="5">
        <v>1423231025</v>
      </c>
      <c r="L4083" s="13">
        <f t="shared" si="253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8">
        <f t="shared" si="254"/>
        <v>15.737410071942445</v>
      </c>
      <c r="R4083" s="9">
        <f t="shared" si="255"/>
        <v>29.166666666666668</v>
      </c>
      <c r="S4083" t="str">
        <f>IF(P4083=Theater, "theater")</f>
        <v>theater</v>
      </c>
    </row>
    <row r="4084" spans="1:19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3">
        <f t="shared" si="252"/>
        <v>42322.958333333328</v>
      </c>
      <c r="K4084" s="5">
        <v>1446179553</v>
      </c>
      <c r="L4084" s="13">
        <f t="shared" si="253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8">
        <f t="shared" si="254"/>
        <v>2</v>
      </c>
      <c r="R4084" s="9">
        <f t="shared" si="255"/>
        <v>1.5</v>
      </c>
      <c r="S4084" t="str">
        <f>IF(P4084=Theater, "theater")</f>
        <v>theater</v>
      </c>
    </row>
    <row r="4085" spans="1:19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3">
        <f t="shared" si="252"/>
        <v>42383.761759259258</v>
      </c>
      <c r="K4085" s="5">
        <v>1450203416</v>
      </c>
      <c r="L4085" s="13">
        <f t="shared" si="253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8">
        <f t="shared" si="254"/>
        <v>21.685714285714287</v>
      </c>
      <c r="R4085" s="9">
        <f t="shared" si="255"/>
        <v>126.5</v>
      </c>
      <c r="S4085" t="str">
        <f>IF(P4085=Theater, "theater")</f>
        <v>theater</v>
      </c>
    </row>
    <row r="4086" spans="1:19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3">
        <f t="shared" si="252"/>
        <v>42652.436412037037</v>
      </c>
      <c r="K4086" s="5">
        <v>1473416906</v>
      </c>
      <c r="L4086" s="13">
        <f t="shared" si="253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8">
        <f t="shared" si="254"/>
        <v>0.33333333333333337</v>
      </c>
      <c r="R4086" s="9">
        <f t="shared" si="255"/>
        <v>10</v>
      </c>
      <c r="S4086" t="str">
        <f>IF(P4086=Theater, "theater")</f>
        <v>theater</v>
      </c>
    </row>
    <row r="4087" spans="1:19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3">
        <f t="shared" si="252"/>
        <v>42087.165972222225</v>
      </c>
      <c r="K4087" s="5">
        <v>1424701775</v>
      </c>
      <c r="L4087" s="13">
        <f t="shared" si="253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8">
        <f t="shared" si="254"/>
        <v>0.2857142857142857</v>
      </c>
      <c r="R4087" s="9">
        <f t="shared" si="255"/>
        <v>10</v>
      </c>
      <c r="S4087" t="str">
        <f>IF(P4087=Theater, "theater")</f>
        <v>theater</v>
      </c>
    </row>
    <row r="4088" spans="1:19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3">
        <f t="shared" si="252"/>
        <v>42329.166666666672</v>
      </c>
      <c r="K4088" s="5">
        <v>1445985299</v>
      </c>
      <c r="L4088" s="13">
        <f t="shared" si="253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8">
        <f t="shared" si="254"/>
        <v>4.7</v>
      </c>
      <c r="R4088" s="9">
        <f t="shared" si="255"/>
        <v>9.4</v>
      </c>
      <c r="S4088" t="str">
        <f>IF(P4088=Theater, "theater")</f>
        <v>theater</v>
      </c>
    </row>
    <row r="4089" spans="1:19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3">
        <f t="shared" si="252"/>
        <v>42568.742893518516</v>
      </c>
      <c r="K4089" s="5">
        <v>1466185786</v>
      </c>
      <c r="L4089" s="13">
        <f t="shared" si="253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8">
        <f t="shared" si="254"/>
        <v>0</v>
      </c>
      <c r="R4089" s="9" t="e">
        <f t="shared" si="255"/>
        <v>#DIV/0!</v>
      </c>
      <c r="S4089" t="str">
        <f>IF(P4089=Theater, "theater")</f>
        <v>theater</v>
      </c>
    </row>
    <row r="4090" spans="1:19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3">
        <f t="shared" si="252"/>
        <v>42020.434722222228</v>
      </c>
      <c r="K4090" s="5">
        <v>1418827324</v>
      </c>
      <c r="L4090" s="13">
        <f t="shared" si="253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8">
        <f t="shared" si="254"/>
        <v>10.8</v>
      </c>
      <c r="R4090" s="9">
        <f t="shared" si="255"/>
        <v>72</v>
      </c>
      <c r="S4090" t="str">
        <f>IF(P4090=Theater, "theater")</f>
        <v>theater</v>
      </c>
    </row>
    <row r="4091" spans="1:19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3">
        <f t="shared" si="252"/>
        <v>42155.732638888891</v>
      </c>
      <c r="K4091" s="5">
        <v>1430242488</v>
      </c>
      <c r="L4091" s="13">
        <f t="shared" si="253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8">
        <f t="shared" si="254"/>
        <v>4.8</v>
      </c>
      <c r="R4091" s="9">
        <f t="shared" si="255"/>
        <v>30</v>
      </c>
      <c r="S4091" t="str">
        <f>IF(P4091=Theater, "theater")</f>
        <v>theater</v>
      </c>
    </row>
    <row r="4092" spans="1:19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3">
        <f t="shared" si="252"/>
        <v>42223.625</v>
      </c>
      <c r="K4092" s="5">
        <v>1437754137</v>
      </c>
      <c r="L4092" s="13">
        <f t="shared" si="253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8">
        <f t="shared" si="254"/>
        <v>3.2</v>
      </c>
      <c r="R4092" s="9">
        <f t="shared" si="255"/>
        <v>10.666666666666666</v>
      </c>
      <c r="S4092" t="str">
        <f>IF(P4092=Theater, "theater")</f>
        <v>theater</v>
      </c>
    </row>
    <row r="4093" spans="1:19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3">
        <f t="shared" si="252"/>
        <v>42020.506377314814</v>
      </c>
      <c r="K4093" s="5">
        <v>1418818151</v>
      </c>
      <c r="L4093" s="13">
        <f t="shared" si="253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8">
        <f t="shared" si="254"/>
        <v>12.75</v>
      </c>
      <c r="R4093" s="9">
        <f t="shared" si="255"/>
        <v>25.5</v>
      </c>
      <c r="S4093" t="str">
        <f>IF(P4093=Theater, "theater")</f>
        <v>theater</v>
      </c>
    </row>
    <row r="4094" spans="1:19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3">
        <f t="shared" si="252"/>
        <v>42099.153321759266</v>
      </c>
      <c r="K4094" s="5">
        <v>1423024847</v>
      </c>
      <c r="L4094" s="13">
        <f t="shared" si="253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8">
        <f t="shared" si="254"/>
        <v>1.8181818181818181E-2</v>
      </c>
      <c r="R4094" s="9">
        <f t="shared" si="255"/>
        <v>20</v>
      </c>
      <c r="S4094" t="str">
        <f>IF(P4094=Theater, "theater")</f>
        <v>theater</v>
      </c>
    </row>
    <row r="4095" spans="1:19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3">
        <f t="shared" si="252"/>
        <v>42238.815891203703</v>
      </c>
      <c r="K4095" s="5">
        <v>1435088093</v>
      </c>
      <c r="L4095" s="13">
        <f t="shared" si="253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8">
        <f t="shared" si="254"/>
        <v>2.4</v>
      </c>
      <c r="R4095" s="9">
        <f t="shared" si="255"/>
        <v>15</v>
      </c>
      <c r="S4095" t="str">
        <f>IF(P4095=Theater, "theater")</f>
        <v>theater</v>
      </c>
    </row>
    <row r="4096" spans="1:19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3">
        <f t="shared" si="252"/>
        <v>41934.207638888889</v>
      </c>
      <c r="K4096" s="5">
        <v>1410141900</v>
      </c>
      <c r="L4096" s="13">
        <f t="shared" si="253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8">
        <f t="shared" si="254"/>
        <v>36.5</v>
      </c>
      <c r="R4096" s="9">
        <f t="shared" si="255"/>
        <v>91.25</v>
      </c>
      <c r="S4096" t="str">
        <f>IF(P4096=Theater, "theater")</f>
        <v>theater</v>
      </c>
    </row>
    <row r="4097" spans="1:19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3">
        <f t="shared" si="252"/>
        <v>42723.031828703708</v>
      </c>
      <c r="K4097" s="5">
        <v>1479516350</v>
      </c>
      <c r="L4097" s="13">
        <f t="shared" si="253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8">
        <f t="shared" si="254"/>
        <v>2.666666666666667</v>
      </c>
      <c r="R4097" s="9">
        <f t="shared" si="255"/>
        <v>800</v>
      </c>
      <c r="S4097" t="str">
        <f>IF(P4097=Theater, "theater")</f>
        <v>theater</v>
      </c>
    </row>
    <row r="4098" spans="1:19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3">
        <f t="shared" si="252"/>
        <v>42794.368749999994</v>
      </c>
      <c r="K4098" s="5">
        <v>1484484219</v>
      </c>
      <c r="L4098" s="13">
        <f t="shared" si="253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8">
        <f t="shared" si="254"/>
        <v>11.428571428571429</v>
      </c>
      <c r="R4098" s="9">
        <f t="shared" si="255"/>
        <v>80</v>
      </c>
      <c r="S4098" t="str">
        <f>IF(P4098=Theater, "theater")</f>
        <v>theater</v>
      </c>
    </row>
    <row r="4099" spans="1:19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3">
        <f t="shared" ref="J4099:J4115" si="256">(((I4099/60)/60)/24)+DATE(1970,1,1)</f>
        <v>42400.996527777781</v>
      </c>
      <c r="K4099" s="5">
        <v>1449431237</v>
      </c>
      <c r="L4099" s="13">
        <f t="shared" ref="L4099:L4115" si="257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8">
        <f t="shared" ref="Q4099:Q4115" si="258">E4099/D4099*100</f>
        <v>0</v>
      </c>
      <c r="R4099" s="9" t="e">
        <f t="shared" ref="R4099:R4115" si="259">E4099/N4099</f>
        <v>#DIV/0!</v>
      </c>
      <c r="S4099" t="str">
        <f>IF(P4099=Theater, "theater")</f>
        <v>theater</v>
      </c>
    </row>
    <row r="4100" spans="1:19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3">
        <f t="shared" si="256"/>
        <v>42525.722187499996</v>
      </c>
      <c r="K4100" s="5">
        <v>1462468797</v>
      </c>
      <c r="L4100" s="13">
        <f t="shared" si="257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8">
        <f t="shared" si="258"/>
        <v>0</v>
      </c>
      <c r="R4100" s="9" t="e">
        <f t="shared" si="259"/>
        <v>#DIV/0!</v>
      </c>
      <c r="S4100" t="str">
        <f>IF(P4100=Theater, "theater")</f>
        <v>theater</v>
      </c>
    </row>
    <row r="4101" spans="1:19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3">
        <f t="shared" si="256"/>
        <v>42615.850381944445</v>
      </c>
      <c r="K4101" s="5">
        <v>1468959873</v>
      </c>
      <c r="L4101" s="13">
        <f t="shared" si="257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8">
        <f t="shared" si="258"/>
        <v>1.1111111111111112</v>
      </c>
      <c r="R4101" s="9">
        <f t="shared" si="259"/>
        <v>50</v>
      </c>
      <c r="S4101" t="str">
        <f>IF(P4101=Theater, "theater")</f>
        <v>theater</v>
      </c>
    </row>
    <row r="4102" spans="1:19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3">
        <f t="shared" si="256"/>
        <v>41937.124884259261</v>
      </c>
      <c r="K4102" s="5">
        <v>1413341990</v>
      </c>
      <c r="L4102" s="13">
        <f t="shared" si="257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8">
        <f t="shared" si="258"/>
        <v>0</v>
      </c>
      <c r="R4102" s="9" t="e">
        <f t="shared" si="259"/>
        <v>#DIV/0!</v>
      </c>
      <c r="S4102" t="str">
        <f>IF(P4102=Theater, "theater")</f>
        <v>theater</v>
      </c>
    </row>
    <row r="4103" spans="1:19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3">
        <f t="shared" si="256"/>
        <v>42760.903726851851</v>
      </c>
      <c r="K4103" s="5">
        <v>1482788482</v>
      </c>
      <c r="L4103" s="13">
        <f t="shared" si="257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8">
        <f t="shared" si="258"/>
        <v>0</v>
      </c>
      <c r="R4103" s="9" t="e">
        <f t="shared" si="259"/>
        <v>#DIV/0!</v>
      </c>
      <c r="S4103" t="str">
        <f>IF(P4103=Theater, "theater")</f>
        <v>theater</v>
      </c>
    </row>
    <row r="4104" spans="1:19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3">
        <f t="shared" si="256"/>
        <v>42505.848067129627</v>
      </c>
      <c r="K4104" s="5">
        <v>1460751673</v>
      </c>
      <c r="L4104" s="13">
        <f t="shared" si="257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8">
        <f t="shared" si="258"/>
        <v>27.400000000000002</v>
      </c>
      <c r="R4104" s="9">
        <f t="shared" si="259"/>
        <v>22.833333333333332</v>
      </c>
      <c r="S4104" t="str">
        <f>IF(P4104=Theater, "theater")</f>
        <v>theater</v>
      </c>
    </row>
    <row r="4105" spans="1:19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3">
        <f t="shared" si="256"/>
        <v>42242.772222222222</v>
      </c>
      <c r="K4105" s="5">
        <v>1435953566</v>
      </c>
      <c r="L4105" s="13">
        <f t="shared" si="257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8">
        <f t="shared" si="258"/>
        <v>10</v>
      </c>
      <c r="R4105" s="9">
        <f t="shared" si="259"/>
        <v>16.666666666666668</v>
      </c>
      <c r="S4105" t="str">
        <f>IF(P4105=Theater, "theater")</f>
        <v>theater</v>
      </c>
    </row>
    <row r="4106" spans="1:19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3">
        <f t="shared" si="256"/>
        <v>42670.278171296297</v>
      </c>
      <c r="K4106" s="5">
        <v>1474958434</v>
      </c>
      <c r="L4106" s="13">
        <f t="shared" si="257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8">
        <f t="shared" si="258"/>
        <v>21.366666666666667</v>
      </c>
      <c r="R4106" s="9">
        <f t="shared" si="259"/>
        <v>45.785714285714285</v>
      </c>
      <c r="S4106" t="str">
        <f>IF(P4106=Theater, "theater")</f>
        <v>theater</v>
      </c>
    </row>
    <row r="4107" spans="1:19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3">
        <f t="shared" si="256"/>
        <v>42730.010520833333</v>
      </c>
      <c r="K4107" s="5">
        <v>1479860109</v>
      </c>
      <c r="L4107" s="13">
        <f t="shared" si="257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8">
        <f t="shared" si="258"/>
        <v>6.9696969696969706</v>
      </c>
      <c r="R4107" s="9">
        <f t="shared" si="259"/>
        <v>383.33333333333331</v>
      </c>
      <c r="S4107" t="str">
        <f>IF(P4107=Theater, "theater")</f>
        <v>theater</v>
      </c>
    </row>
    <row r="4108" spans="1:19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3">
        <f t="shared" si="256"/>
        <v>42096.041666666672</v>
      </c>
      <c r="K4108" s="5">
        <v>1424221866</v>
      </c>
      <c r="L4108" s="13">
        <f t="shared" si="257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8">
        <f t="shared" si="258"/>
        <v>70.599999999999994</v>
      </c>
      <c r="R4108" s="9">
        <f t="shared" si="259"/>
        <v>106.96969696969697</v>
      </c>
      <c r="S4108" t="str">
        <f>IF(P4108=Theater, "theater")</f>
        <v>theater</v>
      </c>
    </row>
    <row r="4109" spans="1:19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3">
        <f t="shared" si="256"/>
        <v>41906.916678240741</v>
      </c>
      <c r="K4109" s="5">
        <v>1409608801</v>
      </c>
      <c r="L4109" s="13">
        <f t="shared" si="257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8">
        <f t="shared" si="258"/>
        <v>2.0500000000000003</v>
      </c>
      <c r="R4109" s="9">
        <f t="shared" si="259"/>
        <v>10.25</v>
      </c>
      <c r="S4109" t="str">
        <f>IF(P4109=Theater, "theater")</f>
        <v>theater</v>
      </c>
    </row>
    <row r="4110" spans="1:19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3">
        <f t="shared" si="256"/>
        <v>42797.208333333328</v>
      </c>
      <c r="K4110" s="5">
        <v>1485909937</v>
      </c>
      <c r="L4110" s="13">
        <f t="shared" si="257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8">
        <f t="shared" si="258"/>
        <v>1.9666666666666666</v>
      </c>
      <c r="R4110" s="9">
        <f t="shared" si="259"/>
        <v>59</v>
      </c>
      <c r="S4110" t="str">
        <f>IF(P4110=Theater, "theater")</f>
        <v>theater</v>
      </c>
    </row>
    <row r="4111" spans="1:19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3">
        <f t="shared" si="256"/>
        <v>42337.581064814818</v>
      </c>
      <c r="K4111" s="5">
        <v>1446209804</v>
      </c>
      <c r="L4111" s="13">
        <f t="shared" si="257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8">
        <f t="shared" si="258"/>
        <v>0</v>
      </c>
      <c r="R4111" s="9" t="e">
        <f t="shared" si="259"/>
        <v>#DIV/0!</v>
      </c>
      <c r="S4111" t="str">
        <f>IF(P4111=Theater, "theater")</f>
        <v>theater</v>
      </c>
    </row>
    <row r="4112" spans="1:19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3">
        <f t="shared" si="256"/>
        <v>42572.626747685179</v>
      </c>
      <c r="K4112" s="5">
        <v>1463929351</v>
      </c>
      <c r="L4112" s="13">
        <f t="shared" si="257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8">
        <f t="shared" si="258"/>
        <v>28.666666666666668</v>
      </c>
      <c r="R4112" s="9">
        <f t="shared" si="259"/>
        <v>14.333333333333334</v>
      </c>
      <c r="S4112" t="str">
        <f>IF(P4112=Theater, "theater")</f>
        <v>theater</v>
      </c>
    </row>
    <row r="4113" spans="1:19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3">
        <f t="shared" si="256"/>
        <v>42059.135879629626</v>
      </c>
      <c r="K4113" s="5">
        <v>1422155740</v>
      </c>
      <c r="L4113" s="13">
        <f t="shared" si="257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8">
        <f t="shared" si="258"/>
        <v>3.1333333333333333</v>
      </c>
      <c r="R4113" s="9">
        <f t="shared" si="259"/>
        <v>15.666666666666666</v>
      </c>
      <c r="S4113" t="str">
        <f>IF(P4113=Theater, "theater")</f>
        <v>theater</v>
      </c>
    </row>
    <row r="4114" spans="1:19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3">
        <f t="shared" si="256"/>
        <v>42428</v>
      </c>
      <c r="K4114" s="5">
        <v>1454280186</v>
      </c>
      <c r="L4114" s="13">
        <f t="shared" si="257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8">
        <f t="shared" si="258"/>
        <v>0.04</v>
      </c>
      <c r="R4114" s="9">
        <f t="shared" si="259"/>
        <v>1</v>
      </c>
      <c r="S4114" t="str">
        <f>IF(P4114=Theater, "theater")</f>
        <v>theater</v>
      </c>
    </row>
    <row r="4115" spans="1:19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3">
        <f t="shared" si="256"/>
        <v>42377.273611111115</v>
      </c>
      <c r="K4115" s="5">
        <v>1450619123</v>
      </c>
      <c r="L4115" s="13">
        <f t="shared" si="257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8">
        <f t="shared" si="258"/>
        <v>0.2</v>
      </c>
      <c r="R4115" s="9">
        <f t="shared" si="259"/>
        <v>1</v>
      </c>
      <c r="S4115" t="str">
        <f>IF(P4115=Theater, "theater")</f>
        <v>theater</v>
      </c>
    </row>
  </sheetData>
  <autoFilter ref="A1:T4115" xr:uid="{585DA090-A0D0-4CEB-92BF-7FBF5C76D850}"/>
  <conditionalFormatting sqref="F1:F1048576">
    <cfRule type="containsText" dxfId="3" priority="3" stopIfTrue="1" operator="containsText" text="live">
      <formula>NOT(ISERROR(SEARCH("live",F1)))</formula>
    </cfRule>
    <cfRule type="containsText" dxfId="2" priority="4" stopIfTrue="1" operator="containsText" text="failed">
      <formula>NOT(ISERROR(SEARCH("failed",F1)))</formula>
    </cfRule>
    <cfRule type="containsText" dxfId="1" priority="5" stopIfTrue="1" operator="containsText" text="Canceled">
      <formula>NOT(ISERROR(SEARCH("Canceled",F1)))</formula>
    </cfRule>
    <cfRule type="containsText" dxfId="0" priority="6" stopIfTrue="1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D8B0-2293-448A-9F05-F1B544CD36DA}">
  <dimension ref="A1:H13"/>
  <sheetViews>
    <sheetView workbookViewId="0">
      <selection activeCell="Q27" sqref="Q27"/>
    </sheetView>
  </sheetViews>
  <sheetFormatPr defaultRowHeight="14.4" x14ac:dyDescent="0.3"/>
  <cols>
    <col min="1" max="1" width="26.55468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1.21875" bestFit="1" customWidth="1"/>
    <col min="8" max="8" width="10.33203125" bestFit="1" customWidth="1"/>
  </cols>
  <sheetData>
    <row r="1" spans="1:8" x14ac:dyDescent="0.3">
      <c r="A1" t="s">
        <v>8312</v>
      </c>
      <c r="B1" t="s">
        <v>8313</v>
      </c>
      <c r="C1" t="s">
        <v>8314</v>
      </c>
      <c r="D1" t="s">
        <v>8315</v>
      </c>
      <c r="E1" t="s">
        <v>8316</v>
      </c>
      <c r="F1" t="s">
        <v>8317</v>
      </c>
      <c r="G1" t="s">
        <v>8318</v>
      </c>
      <c r="H1" t="s">
        <v>8319</v>
      </c>
    </row>
    <row r="2" spans="1:8" x14ac:dyDescent="0.3">
      <c r="A2" t="s">
        <v>8320</v>
      </c>
      <c r="B2">
        <f>COUNTIFS(Sheet1!$F$2:$F$4115,"successful", Sheet1!$D$2:$D$4115,"&lt;1000")</f>
        <v>322</v>
      </c>
      <c r="C2">
        <f>COUNTIFS(Sheet1!$F$2:$F$4115,"failed", Sheet1!$D$2:$D$4115,"&lt;1000")</f>
        <v>113</v>
      </c>
      <c r="D2">
        <f>COUNTIFS(Sheet1!$F$2:$F$4115,"canceled", Sheet1!$D$2:$D$4115,"&lt;1000")</f>
        <v>18</v>
      </c>
      <c r="E2">
        <f>SUM(B2:D2)</f>
        <v>453</v>
      </c>
      <c r="F2" s="12">
        <f>B2/E2</f>
        <v>0.71081677704194257</v>
      </c>
      <c r="G2" s="12">
        <f>C2/E2</f>
        <v>0.24944812362030905</v>
      </c>
      <c r="H2" s="12">
        <f>D2/E2</f>
        <v>3.9735099337748346E-2</v>
      </c>
    </row>
    <row r="3" spans="1:8" x14ac:dyDescent="0.3">
      <c r="A3" t="s">
        <v>8321</v>
      </c>
      <c r="B3">
        <f>COUNTIFS(Sheet1!$F$2:$F$4115,"successful",Sheet1!$D$2:$D$4115,"&gt;=1000")-COUNTIFS(Sheet1!$F$2:$F$4115,"successful",Sheet1!$D$2:$D$4115,"&gt;4999")</f>
        <v>932</v>
      </c>
      <c r="C3">
        <f>COUNTIFS(Sheet1!$F$2:$F$4115,"failed",Sheet1!$D$2:$D$4115,"&gt;=1000")-COUNTIFS(Sheet1!$F$2:$F$4115,"failed",Sheet1!$D$2:$D$4115,"&gt;4999")</f>
        <v>420</v>
      </c>
      <c r="D3">
        <f>COUNTIFS(Sheet1!$F$2:$F$4115,"canceled",Sheet1!$D$2:$D$4115,"&gt;=1000")-COUNTIFS(Sheet1!$F$2:$F$4115,"canceled",Sheet1!$D$2:$D$4115,"&gt;4999")</f>
        <v>60</v>
      </c>
      <c r="E3">
        <f t="shared" ref="E3:E13" si="0">SUM(B3:D3)</f>
        <v>1412</v>
      </c>
      <c r="F3" s="12">
        <f t="shared" ref="F3:F13" si="1">B3/E3</f>
        <v>0.66005665722379603</v>
      </c>
      <c r="G3" s="12">
        <f t="shared" ref="G3:G13" si="2">C3/E3</f>
        <v>0.29745042492917845</v>
      </c>
      <c r="H3" s="12">
        <f t="shared" ref="H3:H13" si="3">D3/E3</f>
        <v>4.2492917847025496E-2</v>
      </c>
    </row>
    <row r="4" spans="1:8" x14ac:dyDescent="0.3">
      <c r="A4" t="s">
        <v>8322</v>
      </c>
      <c r="B4">
        <f>COUNTIFS(Sheet1!$F$2:$F$4115,"successful",Sheet1!$D$2:$D$4115,"&gt;=5000")-COUNTIFS(Sheet1!$F$2:$F$4115,"successful",Sheet1!$D$2:$D$4115,"&gt;9999")</f>
        <v>381</v>
      </c>
      <c r="C4">
        <f>COUNTIFS(Sheet1!$F$2:$F$4115,"failed",Sheet1!$D$2:$D$4115,"&gt;=5000")-COUNTIFS(Sheet1!$F$2:$F$4115,"failed",Sheet1!$D$2:$D$4115,"&gt;9999")</f>
        <v>283</v>
      </c>
      <c r="D4">
        <f>COUNTIFS(Sheet1!$F$2:$F$4115,"Canceled",Sheet1!$D$2:$D$4115,"&gt;=5000")-COUNTIFS(Sheet1!$F$2:$F$4115,"canceled",Sheet1!$D$2:$D$4115,"&gt;9999")</f>
        <v>52</v>
      </c>
      <c r="E4">
        <f t="shared" si="0"/>
        <v>716</v>
      </c>
      <c r="F4" s="12">
        <f t="shared" si="1"/>
        <v>0.53212290502793291</v>
      </c>
      <c r="G4" s="12">
        <f t="shared" si="2"/>
        <v>0.39525139664804471</v>
      </c>
      <c r="H4" s="12">
        <f t="shared" si="3"/>
        <v>7.2625698324022353E-2</v>
      </c>
    </row>
    <row r="5" spans="1:8" x14ac:dyDescent="0.3">
      <c r="A5" t="s">
        <v>8323</v>
      </c>
      <c r="B5">
        <f>COUNTIFS(Sheet1!$F$2:$F$4115,"successful",Sheet1!$D$2:$D$4115,"&gt;=10000")-COUNTIFS(Sheet1!$F$2:$F$4115,"successful",Sheet1!$D$2:$D$4115,"&gt;14999")</f>
        <v>168</v>
      </c>
      <c r="C5">
        <f>COUNTIFS(Sheet1!$F$2:$F$4115,"failed",Sheet1!$D$2:$D$4115,"&gt;=10000")-COUNTIFS(Sheet1!$F$2:$F$4115,"failed",Sheet1!$D$2:$D$4115,"&gt;14999")</f>
        <v>144</v>
      </c>
      <c r="D5">
        <f>COUNTIFS(Sheet1!$F$2:$F$4115,"canceled",Sheet1!$D$2:$D$4115,"&gt;=10000")-COUNTIFS(Sheet1!$F$2:$F$4115,"canceled",Sheet1!$D$2:$D$4115,"&gt;14999")</f>
        <v>40</v>
      </c>
      <c r="E5">
        <f t="shared" si="0"/>
        <v>352</v>
      </c>
      <c r="F5" s="12">
        <f t="shared" si="1"/>
        <v>0.47727272727272729</v>
      </c>
      <c r="G5" s="12">
        <f t="shared" si="2"/>
        <v>0.40909090909090912</v>
      </c>
      <c r="H5" s="12">
        <f t="shared" si="3"/>
        <v>0.11363636363636363</v>
      </c>
    </row>
    <row r="6" spans="1:8" x14ac:dyDescent="0.3">
      <c r="A6" t="s">
        <v>8324</v>
      </c>
      <c r="B6">
        <f>COUNTIFS(Sheet1!$F$2:$F$4115,"successful",Sheet1!$D$2:$D$4115,"&gt;=15000")-COUNTIFS(Sheet1!$F$2:$F$4115,"successful",Sheet1!$D$2:$D$4115,"&gt;19999")</f>
        <v>94</v>
      </c>
      <c r="C6">
        <f>COUNTIFS(Sheet1!$F$2:$F$4115,"failed",Sheet1!$D$2:$D$4115,"&gt;=15000")-COUNTIFS(Sheet1!$F$2:$F$4115,"failed",Sheet1!$D$2:$D$4115,"&gt;19999")</f>
        <v>90</v>
      </c>
      <c r="D6">
        <f>COUNTIFS(Sheet1!$F$2:$F$4115,"canceled",Sheet1!$D$2:$D$4115,"&gt;=15000")-COUNTIFS(Sheet1!$F$2:$F$4115,"canceled",Sheet1!$D$2:$D$4115,"&gt;19999")</f>
        <v>17</v>
      </c>
      <c r="E6">
        <f t="shared" si="0"/>
        <v>201</v>
      </c>
      <c r="F6" s="12">
        <f t="shared" si="1"/>
        <v>0.46766169154228854</v>
      </c>
      <c r="G6" s="12">
        <f t="shared" si="2"/>
        <v>0.44776119402985076</v>
      </c>
      <c r="H6" s="12">
        <f t="shared" si="3"/>
        <v>8.45771144278607E-2</v>
      </c>
    </row>
    <row r="7" spans="1:8" x14ac:dyDescent="0.3">
      <c r="A7" t="s">
        <v>8325</v>
      </c>
      <c r="B7">
        <f>COUNTIFS(Sheet1!$F$2:$F$4115,"successful",Sheet1!$D$2:$D$4115,"&gt;=20000")-COUNTIFS(Sheet1!$F$2:$F$4115,"successful",Sheet1!$D$2:$D$4115,"&gt;24999")</f>
        <v>62</v>
      </c>
      <c r="C7">
        <f>COUNTIFS(Sheet1!$F$2:$F$4115,"failed",Sheet1!$D$2:$D$4115,"&gt;=20000")-COUNTIFS(Sheet1!$F$2:$F$4115,"failed",Sheet1!$D$2:$D$4115,"&gt;24999")</f>
        <v>72</v>
      </c>
      <c r="D7">
        <f>COUNTIFS(Sheet1!$F$2:$F$4115,"canceled",Sheet1!$D$2:$D$4115,"&gt;=20000")-COUNTIFS(Sheet1!$F$2:$F$4115,"canceled",Sheet1!$D$2:$D$4115,"&gt;24999")</f>
        <v>14</v>
      </c>
      <c r="E7">
        <f t="shared" si="0"/>
        <v>148</v>
      </c>
      <c r="F7" s="12">
        <f t="shared" si="1"/>
        <v>0.41891891891891891</v>
      </c>
      <c r="G7" s="12">
        <f t="shared" si="2"/>
        <v>0.48648648648648651</v>
      </c>
      <c r="H7" s="12">
        <f t="shared" si="3"/>
        <v>9.45945945945946E-2</v>
      </c>
    </row>
    <row r="8" spans="1:8" x14ac:dyDescent="0.3">
      <c r="A8" t="s">
        <v>8326</v>
      </c>
      <c r="B8">
        <f>COUNTIFS(Sheet1!$F$2:$F$4115,"successful",Sheet1!$D$2:$D$4115,"&gt;=25000")-COUNTIFS(Sheet1!$F$2:$F$4115,"successful",Sheet1!$D$2:$D$4115,"&gt;29999")</f>
        <v>55</v>
      </c>
      <c r="C8">
        <f>COUNTIFS(Sheet1!$F$2:$F$4115,"failed",Sheet1!$D$2:$D$4115,"&gt;=25000")-COUNTIFS(Sheet1!$F$2:$F$4115,"failed",Sheet1!$D$2:$D$4115,"&gt;29999")</f>
        <v>64</v>
      </c>
      <c r="D8">
        <f>COUNTIFS(Sheet1!$F$2:$F$4115,"canceled",Sheet1!$D$2:$D$4115,"&gt;=25000")-COUNTIFS(Sheet1!$F$2:$F$4115,"canceled",Sheet1!$D$2:$D$4115,"&gt;29999")</f>
        <v>18</v>
      </c>
      <c r="E8">
        <f t="shared" si="0"/>
        <v>137</v>
      </c>
      <c r="F8" s="12">
        <f t="shared" si="1"/>
        <v>0.40145985401459855</v>
      </c>
      <c r="G8" s="12">
        <f t="shared" si="2"/>
        <v>0.46715328467153283</v>
      </c>
      <c r="H8" s="12">
        <f t="shared" si="3"/>
        <v>0.13138686131386862</v>
      </c>
    </row>
    <row r="9" spans="1:8" x14ac:dyDescent="0.3">
      <c r="A9" t="s">
        <v>8327</v>
      </c>
      <c r="B9">
        <f>COUNTIFS(Sheet1!$F$2:$F$4115,"successful",Sheet1!$D$2:$D$4115,"&gt;=30000")-COUNTIFS(Sheet1!$F$2:$F$4115,"successful",Sheet1!$D$2:$D$4115,"&gt;34999")</f>
        <v>32</v>
      </c>
      <c r="C9">
        <f>COUNTIFS(Sheet1!$F$2:$F$4115,"failed",Sheet1!$D$2:$D$4115,"&gt;=30000")-COUNTIFS(Sheet1!$F$2:$F$4115,"failed",Sheet1!$D$2:$D$4115,"&gt;34999")</f>
        <v>37</v>
      </c>
      <c r="D9">
        <f>COUNTIFS(Sheet1!$F$2:$F$4115,"canceled",Sheet1!$D$2:$D$4115,"&gt;=30000")-COUNTIFS(Sheet1!$F$2:$F$4115,"canceled",Sheet1!$D$2:$D$4115,"&gt;34999")</f>
        <v>13</v>
      </c>
      <c r="E9">
        <f t="shared" si="0"/>
        <v>82</v>
      </c>
      <c r="F9" s="12">
        <f t="shared" si="1"/>
        <v>0.3902439024390244</v>
      </c>
      <c r="G9" s="12">
        <f t="shared" si="2"/>
        <v>0.45121951219512196</v>
      </c>
      <c r="H9" s="12">
        <f t="shared" si="3"/>
        <v>0.15853658536585366</v>
      </c>
    </row>
    <row r="10" spans="1:8" x14ac:dyDescent="0.3">
      <c r="A10" t="s">
        <v>8328</v>
      </c>
      <c r="B10">
        <f>COUNTIFS(Sheet1!$F$2:$F$4115,"successful",Sheet1!$D$2:$D$4115,"&gt;=35000")-COUNTIFS(Sheet1!$F$2:$F$4115,"successful",Sheet1!$D$2:$D$4115,"&gt;39999")</f>
        <v>26</v>
      </c>
      <c r="C10">
        <f>COUNTIFS(Sheet1!$F$2:$F$4115,"failed",Sheet1!$D$2:$D$4115,"&gt;=35000")-COUNTIFS(Sheet1!$F$2:$F$4115,"failed",Sheet1!$D$2:$D$4115,"&gt;39999")</f>
        <v>22</v>
      </c>
      <c r="D10">
        <f>COUNTIFS(Sheet1!$F$2:$F$4115,"canceled",Sheet1!$D$2:$D$4115,"&gt;=35000")-COUNTIFS(Sheet1!$F$2:$F$4115,"canceled",Sheet1!$D$2:$D$4115,"&gt;39999")</f>
        <v>7</v>
      </c>
      <c r="E10">
        <f t="shared" si="0"/>
        <v>55</v>
      </c>
      <c r="F10" s="12">
        <f t="shared" si="1"/>
        <v>0.47272727272727272</v>
      </c>
      <c r="G10" s="12">
        <f t="shared" si="2"/>
        <v>0.4</v>
      </c>
      <c r="H10" s="12">
        <f t="shared" si="3"/>
        <v>0.12727272727272726</v>
      </c>
    </row>
    <row r="11" spans="1:8" x14ac:dyDescent="0.3">
      <c r="A11" t="s">
        <v>8329</v>
      </c>
      <c r="B11">
        <f>COUNTIFS(Sheet1!$F$2:$F$4115,"successful",Sheet1!$D$2:$D$4115,"&gt;=40000")-COUNTIFS(Sheet1!$F$2:$F$4115,"successful",Sheet1!$D$2:$D$4115,"&gt;44999")</f>
        <v>21</v>
      </c>
      <c r="C11">
        <f>COUNTIFS(Sheet1!$F$2:$F$4115,"failed",Sheet1!$D$2:$D$4115,"&gt;=40000")-COUNTIFS(Sheet1!$F$2:$F$4115,"failed",Sheet1!$D$2:$D$4115,"&gt;44999")</f>
        <v>16</v>
      </c>
      <c r="D11">
        <f>COUNTIFS(Sheet1!$F$2:$F$4115,"canceled",Sheet1!$D$2:$D$4115,"&gt;=40000")-COUNTIFS(Sheet1!$F$2:$F$4115,"canceled",Sheet1!$D$2:$D$4115,"&gt;44999")</f>
        <v>6</v>
      </c>
      <c r="E11">
        <f t="shared" si="0"/>
        <v>43</v>
      </c>
      <c r="F11" s="12">
        <f t="shared" si="1"/>
        <v>0.48837209302325579</v>
      </c>
      <c r="G11" s="12">
        <f t="shared" si="2"/>
        <v>0.37209302325581395</v>
      </c>
      <c r="H11" s="12">
        <f t="shared" si="3"/>
        <v>0.13953488372093023</v>
      </c>
    </row>
    <row r="12" spans="1:8" x14ac:dyDescent="0.3">
      <c r="A12" t="s">
        <v>8330</v>
      </c>
      <c r="B12">
        <f>COUNTIFS(Sheet1!$F$2:$F$4115,"successful",Sheet1!$D$2:$D$4115,"&gt;=45000")-COUNTIFS(Sheet1!$F$2:$F$4115,"successful",Sheet1!$D$2:$D$4115,"&gt;49999")</f>
        <v>6</v>
      </c>
      <c r="C12">
        <f>COUNTIFS(Sheet1!$F$2:$F$4115,"failed",Sheet1!$D$2:$D$4115,"&gt;=45000")-COUNTIFS(Sheet1!$F$2:$F$4115,"failed",Sheet1!$D$2:$D$4115,"&gt;49999")</f>
        <v>11</v>
      </c>
      <c r="D12">
        <f>COUNTIFS(Sheet1!$F$2:$F$4115,"Canceled",Sheet1!$D$2:$D$4115,"&gt;=45000")-COUNTIFS(Sheet1!$F$2:$F$4115,"Canceled",Sheet1!$D$2:$D$4115,"&gt;49999")</f>
        <v>4</v>
      </c>
      <c r="E12">
        <f t="shared" si="0"/>
        <v>21</v>
      </c>
      <c r="F12" s="12">
        <f t="shared" si="1"/>
        <v>0.2857142857142857</v>
      </c>
      <c r="G12" s="12">
        <f t="shared" si="2"/>
        <v>0.52380952380952384</v>
      </c>
      <c r="H12" s="12">
        <f t="shared" si="3"/>
        <v>0.19047619047619047</v>
      </c>
    </row>
    <row r="13" spans="1:8" x14ac:dyDescent="0.3">
      <c r="A13" t="s">
        <v>8331</v>
      </c>
      <c r="B13">
        <f>COUNTIFS(Sheet1!$F$2:$F$4115,"successful", Sheet1!$D$2:$D$4115,"&gt;=50000")</f>
        <v>86</v>
      </c>
      <c r="C13">
        <f>COUNTIFS(Sheet1!$F$2:$F$4115,"failed", Sheet1!$D$2:$D$4115,"&gt;=50000")</f>
        <v>258</v>
      </c>
      <c r="D13">
        <f>COUNTIFS(Sheet1!$F$2:$F$4115,"Canceled", Sheet1!$D$2:$D$4115,"&gt;=50000")</f>
        <v>100</v>
      </c>
      <c r="E13">
        <f t="shared" si="0"/>
        <v>444</v>
      </c>
      <c r="F13" s="12">
        <f t="shared" si="1"/>
        <v>0.19369369369369369</v>
      </c>
      <c r="G13" s="12">
        <f t="shared" si="2"/>
        <v>0.58108108108108103</v>
      </c>
      <c r="H13" s="12">
        <f t="shared" si="3"/>
        <v>0.22522522522522523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2 7 A 2 T y z B 9 K i o A A A A + Q A A A B I A H A B D b 2 5 m a W c v U G F j a 2 F n Z S 5 4 b W w g o h g A K K A U A A A A A A A A A A A A A A A A A A A A A A A A A A A A h Y / R C o I w G I V f R X b v N i e t k N 9 J e J s Q B N H t s K U j n e F m 8 9 2 6 6 J F 6 h Y S y u u v y H L 4 D 3 3 n c 7 p C N b R N c V W 9 1 Z 1 I U Y Y o C Z c r u q E 2 V o s G d w h X K B G x l e Z a V C i b Y 2 G S 0 O k W 1 c 5 e E E O 8 9 9 j H u + o o w S i N y K D a 7 s l a t D L W x T p p S o c / q + H + F B O x f M o J h z v E i X n I c c c a A z D 0 U 2 n w Z N i l j C u S n h H x o 3 N A r o U y Y r 4 H M E c j 7 h n g C U E s D B B Q A A g A I A N u w N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s D Z P K I p H u A 4 A A A A R A A A A E w A c A E Z v c m 1 1 b G F z L 1 N l Y 3 R p b 2 4 x L m 0 g o h g A K K A U A A A A A A A A A A A A A A A A A A A A A A A A A A A A K 0 5 N L s n M z 1 M I h t C G 1 g B Q S w E C L Q A U A A I A C A D b s D Z P L M H 0 q K g A A A D 5 A A A A E g A A A A A A A A A A A A A A A A A A A A A A Q 2 9 u Z m l n L 1 B h Y 2 t h Z 2 U u e G 1 s U E s B A i 0 A F A A C A A g A 2 7 A 2 T w / K 6 a u k A A A A 6 Q A A A B M A A A A A A A A A A A A A A A A A 9 A A A A F t D b 2 5 0 Z W 5 0 X 1 R 5 c G V z X S 5 4 b W x Q S w E C L Q A U A A I A C A D b s D Z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L 3 P f w T h T k 6 b U N A 9 h w s X 1 g A A A A A C A A A A A A A Q Z g A A A A E A A C A A A A C a L w J e I Q j 7 P w M m V c t u B x M + i K N 1 5 J A u k u 1 3 0 p D Z K x l L V A A A A A A O g A A A A A I A A C A A A A C T 1 f 2 6 o E I Z 9 e S 9 0 G D f e 1 M C u P o K p H Y R G o / N + I P a R D 1 Q c l A A A A D C I J p I 9 0 r 3 Q r Q g c F 4 3 F i u O b X S / O 2 7 C V w o k e d y J e R p 1 D H 6 d x 2 L b 2 S C u B 0 c u m 5 S V o M T M s Z b 7 l B t p Z r S 9 x g i S K + F / 6 V 3 Z Q r A W V W Z + m E u n f E F 3 Q E A A A A D B M G B t u G M E T V W G I M b U i W v O 3 D + T Z J 3 n 8 T a S 4 D e u Z J z V z 7 5 + I c 7 z 0 8 C G J q B b P q R e P g J M j B / 5 0 W j c p 9 g T a z w e X 0 f t < / D a t a M a s h u p > 
</file>

<file path=customXml/itemProps1.xml><?xml version="1.0" encoding="utf-8"?>
<ds:datastoreItem xmlns:ds="http://schemas.openxmlformats.org/officeDocument/2006/customXml" ds:itemID="{7DCB74EF-D90B-4781-98B2-CFFDD5124A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Pivot 1</vt:lpstr>
      <vt:lpstr>Sheet5</vt:lpstr>
      <vt:lpstr>Sheet1</vt:lpstr>
      <vt:lpstr>Bonus</vt:lpstr>
      <vt:lpstr>Filmandvideo</vt:lpstr>
      <vt:lpstr>Food</vt:lpstr>
      <vt:lpstr>Games</vt:lpstr>
      <vt:lpstr>Journalism</vt:lpstr>
      <vt:lpstr>music</vt:lpstr>
      <vt:lpstr>photography</vt:lpstr>
      <vt:lpstr>publishing</vt:lpstr>
      <vt:lpstr>technology</vt:lpstr>
      <vt:lpstr>Theater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ruchi</cp:lastModifiedBy>
  <dcterms:created xsi:type="dcterms:W3CDTF">2017-04-20T15:17:24Z</dcterms:created>
  <dcterms:modified xsi:type="dcterms:W3CDTF">2019-09-23T04:56:56Z</dcterms:modified>
</cp:coreProperties>
</file>