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anation" sheetId="1" r:id="rId4"/>
    <sheet state="visible" name="Assumptions" sheetId="2" r:id="rId5"/>
    <sheet state="visible" name="Project Summary" sheetId="3" r:id="rId6"/>
    <sheet state="visible" name="Pro Forma" sheetId="4" r:id="rId7"/>
    <sheet state="visible" name="Calculations Appendix" sheetId="5" r:id="rId8"/>
  </sheets>
  <definedNames>
    <definedName name="AddTax">#REF!</definedName>
    <definedName name="FinTableWheatland">#REF!</definedName>
    <definedName name="Hr_Fin">#REF!</definedName>
    <definedName name="Eff_TX">#REF!</definedName>
    <definedName name="HOURSPERDAY">#REF!</definedName>
    <definedName name="ProjectIRR">#REF!</definedName>
    <definedName name="Hr_Ops">#REF!</definedName>
    <definedName name="AmortTable2">#REF!</definedName>
    <definedName name="PMW">#REF!</definedName>
    <definedName name="FinTableGleason">#REF!</definedName>
    <definedName name="PSTRIKE">#REF!</definedName>
    <definedName name="Cofins">#REF!</definedName>
    <definedName name="FinTable5">#REF!</definedName>
    <definedName name="LossAmount">#REF!</definedName>
    <definedName name="ExpirationDatesTable">#REF!</definedName>
    <definedName name="FinTable1">#REF!</definedName>
    <definedName name="BasisDate">#REF!</definedName>
    <definedName name="CFMKT">#REF!</definedName>
    <definedName name="ENAReserve">#REF!</definedName>
    <definedName name="Cpmf_00">#REF!</definedName>
    <definedName name="ProjectNPV1">#REF!</definedName>
    <definedName name="NPREM">#REF!</definedName>
    <definedName name="CMW">#REF!</definedName>
    <definedName name="Cpmf_99">#REF!</definedName>
    <definedName name="FinTableBrowns">#REF!</definedName>
    <definedName name="ProjectNPV">#REF!</definedName>
    <definedName name="FinTableAlbany">#REF!</definedName>
    <definedName name="EnronCoinsuranceLimit">#REF!</definedName>
    <definedName name="BasisNumber">#REF!</definedName>
    <definedName name="CSTRIKE">#REF!</definedName>
    <definedName name="Discount">#REF!</definedName>
    <definedName name="FinTable3">#REF!</definedName>
    <definedName name="FinTableLincoln">#REF!</definedName>
    <definedName name="Net_Revs">#REF!</definedName>
    <definedName name="amort">#REF!</definedName>
    <definedName name="wrn.Entire._.Model.">#REF!</definedName>
    <definedName name="Est_Cpfm">#REF!</definedName>
    <definedName name="AmorTable1">#REF!</definedName>
    <definedName name="PPREM">#REF!</definedName>
    <definedName name="FinTable4">#REF!</definedName>
    <definedName name="CPREM">#REF!</definedName>
    <definedName name="ENronCoinsClaimed">#REF!</definedName>
    <definedName name="DebtStartDate">#REF!</definedName>
    <definedName name="FinTable2">#REF!</definedName>
    <definedName name="FinTableCaledonia">#REF!</definedName>
    <definedName name="EnronCoinsLimit">#REF!</definedName>
    <definedName name="Period">#REF!</definedName>
    <definedName name="Cofins_Cr">#REF!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7">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
</t>
      </text>
    </comment>
    <comment authorId="0" ref="K10">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t>
      </text>
    </comment>
    <comment authorId="0" ref="C11">
      <text>
        <t xml:space="preserve">wind turbine model
</t>
      </text>
    </comment>
    <comment authorId="0" ref="I11">
      <text>
        <t xml:space="preserve">See the 'Costs Associated with Developing a Community Wind Project' section of the Toolbox for descriptions and guidelines on these expense categories.</t>
      </text>
    </comment>
    <comment authorId="0" ref="I12">
      <text>
        <t xml:space="preserve">This expense is for the typical O&amp;M service contract a project retains.</t>
      </text>
    </comment>
    <comment authorId="0" ref="C13">
      <text>
        <t xml:space="preserve">
What size will each wind turbine be in Megawatts?</t>
      </text>
    </comment>
    <comment authorId="0" ref="I14">
      <text>
        <t xml:space="preserve">Warranties are often included in the cost of the turbines. </t>
      </text>
    </comment>
    <comment authorId="0" ref="C15">
      <text>
        <t xml:space="preserve">Input projected net capacity factor for the proposed project.  Net capacity factor is total energy production minus electrical, yaw, blade soiling and other losses that will reduce the efficiency of the project in producing electricity.
</t>
      </text>
    </comment>
    <comment authorId="0" ref="C16">
      <text>
        <t xml:space="preserve">Input the number of hours per year the project will be producing electricity for sale.  8,760 is the total number of hours in a year.  If there is potential for curtailment of production due to power purchase agreement stipulations or other reasons you can enter a number smaller than 8,760 hours.
</t>
      </text>
    </comment>
    <comment authorId="0" ref="C17">
      <text>
        <t xml:space="preserve">Generally, commercial scale wind turbines are available between 96% to 99% of the time per year due to required maintenance and electrical system outages.
</t>
      </text>
    </comment>
    <comment authorId="0" ref="D17">
      <text>
        <t xml:space="preserve">This percentage is actually a decrease over time, not an escalation, and should be entered as a negative number.</t>
      </text>
    </comment>
    <comment authorId="0" ref="E17">
      <text>
        <t xml:space="preserve">In later years of the project you can expect the machines to require more maintenance, decreasing the availability of the machines.  Enter the year you would like the availability of the machine to begin decreasing.
</t>
      </text>
    </comment>
    <comment authorId="0" ref="I17">
      <text>
        <t xml:space="preserve">Non-taxable entities, such as schools, generally cannot utilize an accelerated depreciation tax schedule.  When project debt is financed with tax-exempt bonds, straight-line depreciation is generally used.</t>
      </text>
    </comment>
    <comment authorId="0" ref="C20">
      <text>
        <t xml:space="preserve">Use one of the Cost Tools, if needed, on this page (see K36) to help determine the total installed cost of the project.</t>
      </text>
    </comment>
    <comment authorId="0" ref="I20">
      <text>
        <t xml:space="preserve">
Use this cost tool to determine the installed cost of your project.
</t>
      </text>
    </comment>
    <comment authorId="0" ref="D22">
      <text>
        <t xml:space="preserve">The dollar amounts entered on the Assumptions page are "today's dollars"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
</t>
      </text>
    </comment>
    <comment authorId="0" ref="D24">
      <text>
        <t xml:space="preserve">Generally PPAs rates escalate over time.  The rate of escalation is generally tagged to inflation, consumer price index, other price index or a rate agreed upon by the utility and your project.</t>
      </text>
    </comment>
    <comment authorId="0" ref="I35">
      <text>
        <t xml:space="preserve">C-BED power purchase rates are structured so that the rate for energy sold by the project in the first ten years of production is higher than in the last ten years.  The determination of the levelized cost of the energy sold is based on the purchasing utility's discount rate for normal business operations.  For more information about C-BED contracts and agreements visit this website:
http://www.windustry.org/community/cbed.htm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7">
      <text>
        <t xml:space="preserve">EBITDA is Earnings Before Interest, Taxes, Depreciation, and Amortization.  This line is one, quick way to see if the project is generating cash or not.</t>
      </text>
    </comment>
    <comment authorId="0" ref="A28">
      <text>
        <t xml:space="preserve">Depreciation is not an actual cash flow, but it is a taxable expense.  Therefore it will be added back in the After-Tax Cash Flows section below.</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Calculation assumes zero salvage value.  USDA and public funding cannot be depreciated.</t>
      </text>
    </comment>
  </commentList>
</comments>
</file>

<file path=xl/sharedStrings.xml><?xml version="1.0" encoding="utf-8"?>
<sst xmlns="http://schemas.openxmlformats.org/spreadsheetml/2006/main" count="137" uniqueCount="110">
  <si>
    <t>Explanation</t>
  </si>
  <si>
    <t>Wind Power Plant Financial Model</t>
  </si>
  <si>
    <t>Wind Project Financial Model is used to understand many of the complexities of planning, financing and constructing a commercial scale wind project. It creates wind project cash flows for a time span of up to 20 years. This model will help you understand the financial concepts involved for setting up Wind Power Plant.</t>
  </si>
  <si>
    <t>Tabs:</t>
  </si>
  <si>
    <r>
      <rPr>
        <rFont val="Arial"/>
        <b/>
        <color theme="1"/>
        <sz val="10.0"/>
      </rPr>
      <t>Assumptions:</t>
    </r>
    <r>
      <rPr>
        <rFont val="Arial"/>
        <b val="0"/>
        <color theme="1"/>
        <sz val="10.0"/>
      </rPr>
      <t xml:space="preserve">  The Assumptions page is the place where the user enters input about the financials of a wind project, including information about power purchase rates, yearly expense etc. The cells in the Assumptions page are color coded: </t>
    </r>
    <r>
      <rPr>
        <rFont val="Arial"/>
        <b/>
        <i/>
        <color rgb="FFFFFF00"/>
        <sz val="10.0"/>
      </rPr>
      <t>yellow cells accept inputs from the user</t>
    </r>
    <r>
      <rPr>
        <rFont val="Arial"/>
        <b val="0"/>
        <color theme="1"/>
        <sz val="10.0"/>
      </rPr>
      <t xml:space="preserve">; </t>
    </r>
    <r>
      <rPr>
        <rFont val="Arial"/>
        <b/>
        <i/>
        <color rgb="FFCCFFCC"/>
        <sz val="10.0"/>
      </rPr>
      <t>green cells perform calculations and do not require you to make any changes</t>
    </r>
    <r>
      <rPr>
        <rFont val="Arial"/>
        <b val="0"/>
        <color theme="1"/>
        <sz val="10.0"/>
      </rPr>
      <t xml:space="preserve">; </t>
    </r>
    <r>
      <rPr>
        <rFont val="Arial"/>
        <b/>
        <i/>
        <color rgb="FF969696"/>
        <sz val="10.0"/>
      </rPr>
      <t>gray cells are not used</t>
    </r>
    <r>
      <rPr>
        <rFont val="Arial"/>
        <b val="0"/>
        <color theme="1"/>
        <sz val="10.0"/>
      </rPr>
      <t>.</t>
    </r>
  </si>
  <si>
    <r>
      <rPr>
        <rFont val="Arial"/>
        <color theme="1"/>
        <sz val="10.0"/>
      </rPr>
      <t>The dollar amounts entered on the Assumptions page are "</t>
    </r>
    <r>
      <rPr>
        <rFont val="Arial"/>
        <b/>
        <color theme="1"/>
        <sz val="10.0"/>
      </rPr>
      <t>today's dollars</t>
    </r>
    <r>
      <rPr>
        <rFont val="Arial"/>
        <color theme="1"/>
        <sz val="10.0"/>
      </rPr>
      <t>" and escalation factors are entered separately.  The calculator allows Expenses, Incentives, and Revenues to start and/or stop in user-specified years.  This means that an Expense, with an escalation factor, that doesn't start in Year 1 will be shown at the escalated value for the specified year and not the original inputted "today's dollar" value.</t>
    </r>
  </si>
  <si>
    <t>The Notes column can be used to record information about your assumptions and sources to help you keep track of the project details.</t>
  </si>
  <si>
    <r>
      <rPr>
        <rFont val="Arial"/>
        <b/>
        <color theme="1"/>
        <sz val="10.0"/>
      </rPr>
      <t xml:space="preserve">Project Summary: </t>
    </r>
    <r>
      <rPr>
        <rFont val="Arial"/>
        <b val="0"/>
        <color theme="1"/>
        <sz val="10.0"/>
      </rPr>
      <t xml:space="preserve"> The Project Summary tab shows many important project metrics in an abridged format for easy reference.  The use does not input anything on this worksheet as it is for informational purposes only.</t>
    </r>
  </si>
  <si>
    <r>
      <rPr>
        <rFont val="Arial"/>
        <b/>
        <color theme="1"/>
        <sz val="10.0"/>
      </rPr>
      <t xml:space="preserve">Pro Forma: </t>
    </r>
    <r>
      <rPr>
        <rFont val="Arial"/>
        <b val="0"/>
        <color theme="1"/>
        <sz val="10.0"/>
      </rPr>
      <t xml:space="preserve"> The Pro Forma page shows the projected cash flows for local and external equity investors over the course of the project life.  </t>
    </r>
    <r>
      <rPr>
        <rFont val="Arial"/>
        <b/>
        <i/>
        <color rgb="FF3333CC"/>
        <sz val="10.0"/>
      </rPr>
      <t>The user does not input anything into this page.</t>
    </r>
    <r>
      <rPr>
        <rFont val="Arial"/>
        <b val="0"/>
        <color theme="1"/>
        <sz val="10.0"/>
      </rPr>
      <t xml:space="preserve">  The page shows the results of the assumptions and can be used to understand the sensitivities of these various assumptions on the project's forecasted returns.</t>
    </r>
  </si>
  <si>
    <r>
      <rPr>
        <rFont val="Arial"/>
        <b/>
        <color theme="1"/>
        <sz val="10.0"/>
      </rPr>
      <t xml:space="preserve">Calculations Appendix:  </t>
    </r>
    <r>
      <rPr>
        <rFont val="Arial"/>
        <b val="0"/>
        <color theme="1"/>
        <sz val="10.0"/>
      </rPr>
      <t>The Calculations Appendix uses information entered into the Assumptions page and calculates tax information such as accelerated depreciation, Discount Factor calculation and other metrics for use in the Pro Forma page.The user does not need to input anything into this page; it is for informational purposes only.</t>
    </r>
  </si>
  <si>
    <r>
      <rPr>
        <rFont val="Arial"/>
        <b/>
        <color theme="1"/>
        <sz val="10.0"/>
      </rPr>
      <t>Charts:</t>
    </r>
    <r>
      <rPr>
        <rFont val="Arial"/>
        <b val="0"/>
        <color theme="1"/>
        <sz val="10.0"/>
      </rPr>
      <t xml:space="preserve">  The Wind Project Calculator has charts and graphs that display project metrics in an easy to visualize format.</t>
    </r>
  </si>
  <si>
    <t>Project Assumptions (South Korea)</t>
  </si>
  <si>
    <t>Legend</t>
  </si>
  <si>
    <t>Green cells indicate information and are updated automatically based on user input into yellow cells.</t>
  </si>
  <si>
    <t>Input information about the project into yellow cells.</t>
  </si>
  <si>
    <t>Gray cells are not used.</t>
  </si>
  <si>
    <t>Annual</t>
  </si>
  <si>
    <t>Year</t>
  </si>
  <si>
    <t>Tax Rate</t>
  </si>
  <si>
    <t>Project Generation</t>
  </si>
  <si>
    <t>Escalation</t>
  </si>
  <si>
    <t>Start</t>
  </si>
  <si>
    <t>End</t>
  </si>
  <si>
    <t>Discount Rate</t>
  </si>
  <si>
    <t>Project Name</t>
  </si>
  <si>
    <t>Yeonggwang Onshore Wind Project</t>
  </si>
  <si>
    <t>Project Owner</t>
  </si>
  <si>
    <t>South Korea</t>
  </si>
  <si>
    <t>Turbine Model</t>
  </si>
  <si>
    <t>Unison U93 turbines</t>
  </si>
  <si>
    <t>Expenses</t>
  </si>
  <si>
    <t>Number of Turbines</t>
  </si>
  <si>
    <t>Operations &amp; Maintenance</t>
  </si>
  <si>
    <t>Turbine Size (MW)</t>
  </si>
  <si>
    <t>Production Cost</t>
  </si>
  <si>
    <t>Project Size (kW)</t>
  </si>
  <si>
    <t>Warranty Expense</t>
  </si>
  <si>
    <t>Net Capacity Factor</t>
  </si>
  <si>
    <t>Annual Hours (24*365)</t>
  </si>
  <si>
    <t>Depreciation</t>
  </si>
  <si>
    <t>Availability</t>
  </si>
  <si>
    <t>What kind of Depreciation can the project utilize?</t>
  </si>
  <si>
    <t>Straight Line</t>
  </si>
  <si>
    <t>Project Cost</t>
  </si>
  <si>
    <t>Total Cost</t>
  </si>
  <si>
    <t>Cost Tool</t>
  </si>
  <si>
    <t>Project Cost per kW</t>
  </si>
  <si>
    <t>Project Power, kW</t>
  </si>
  <si>
    <t>Revenue</t>
  </si>
  <si>
    <t xml:space="preserve">Total Cost </t>
  </si>
  <si>
    <t>Power Purchase Agreement Rate ($/kWh)</t>
  </si>
  <si>
    <t>Project Summary</t>
  </si>
  <si>
    <t>Project Size (MW)</t>
  </si>
  <si>
    <t>Net Capacity Factor (Years 1-20)</t>
  </si>
  <si>
    <t>Total kWh Produced (Years 1-20)</t>
  </si>
  <si>
    <t>PPA</t>
  </si>
  <si>
    <t>Total Installed Cost</t>
  </si>
  <si>
    <t>Operating Expense Ratio</t>
  </si>
  <si>
    <t>Capital Cost per kWh</t>
  </si>
  <si>
    <t>IRR (Years 0-20)</t>
  </si>
  <si>
    <t>Payback Period (in Years)</t>
  </si>
  <si>
    <t>Profitibality Index (PI)</t>
  </si>
  <si>
    <t>Net Present Value (Years 0-20)</t>
  </si>
  <si>
    <t>Total Investment</t>
  </si>
  <si>
    <t>REVENUES</t>
  </si>
  <si>
    <t xml:space="preserve">kWh/yr </t>
  </si>
  <si>
    <t>PPA Rate ($/kWh)</t>
  </si>
  <si>
    <t>Electricity Sales Revenue per PPA</t>
  </si>
  <si>
    <t>Total Annual Revenues</t>
  </si>
  <si>
    <t>EXPENSES</t>
  </si>
  <si>
    <t>Production Cost ($/kWh)</t>
  </si>
  <si>
    <t>Total Production Cost</t>
  </si>
  <si>
    <t>Total Annual Expenses</t>
  </si>
  <si>
    <t>EBITDA &amp; Taxable Income</t>
  </si>
  <si>
    <t>EBITDA</t>
  </si>
  <si>
    <t>Taxable Income</t>
  </si>
  <si>
    <t>Tax %</t>
  </si>
  <si>
    <t>Net Income after tax</t>
  </si>
  <si>
    <t>AFTER-TAX CASH FLOWS</t>
  </si>
  <si>
    <t>Add Back Depreciation</t>
  </si>
  <si>
    <t>Net After-Tax Cumilative Project Cash Flow</t>
  </si>
  <si>
    <t>Discount Factor</t>
  </si>
  <si>
    <t>Net Present Value Project Cash Flow</t>
  </si>
  <si>
    <t>PROJECT RESULTS</t>
  </si>
  <si>
    <t>IRR (Years 1-20)</t>
  </si>
  <si>
    <t>Net Present Value (Years 1-20)</t>
  </si>
  <si>
    <t>Depreciation - Straight Line</t>
  </si>
  <si>
    <t>Net Book Value</t>
  </si>
  <si>
    <t>Beginning Value</t>
  </si>
  <si>
    <t>Annual Depreciation</t>
  </si>
  <si>
    <t>Ending Value</t>
  </si>
  <si>
    <t>Country</t>
  </si>
  <si>
    <t>SOUTH KOREA</t>
  </si>
  <si>
    <t>Marginal Tax Rate</t>
  </si>
  <si>
    <t>Sector Data</t>
  </si>
  <si>
    <t>Country Data</t>
  </si>
  <si>
    <t>Industry</t>
  </si>
  <si>
    <t>Power</t>
  </si>
  <si>
    <t>Country Risk Premium</t>
  </si>
  <si>
    <t>10-y Govt. Bond Yield</t>
  </si>
  <si>
    <t xml:space="preserve">Debt/eq ratio </t>
  </si>
  <si>
    <t>Risk Free Rate</t>
  </si>
  <si>
    <t>Unlevered beta</t>
  </si>
  <si>
    <t>Implied Equity Risk Premium</t>
  </si>
  <si>
    <t>Ke</t>
  </si>
  <si>
    <t>Default Spread</t>
  </si>
  <si>
    <t>Kd</t>
  </si>
  <si>
    <t>Equity ratio</t>
  </si>
  <si>
    <t>Debt ratio</t>
  </si>
  <si>
    <t>Kc</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</si>
</sst>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_(&quot;$&quot;* #,##0_);_(&quot;$&quot;* \(#,##0\);_(&quot;$&quot;* &quot;-&quot;??_);_(@_)"/>
    <numFmt numFmtId="165" formatCode="0.0%"/>
    <numFmt numFmtId="166" formatCode="_(&quot;$&quot;* #,##0.00_);_(&quot;$&quot;* \(#,##0.00\);_(&quot;$&quot;* &quot;-&quot;??_);_(@_)"/>
    <numFmt numFmtId="167" formatCode="_(* #,##0_);_(* \(#,##0\);_(* &quot;-&quot;??_);_(@_)"/>
    <numFmt numFmtId="168" formatCode="_(&quot;$&quot;* #,##0.000_);_(&quot;$&quot;* \(#,##0.000\);_(&quot;$&quot;* &quot;-&quot;??_);_(@_)"/>
    <numFmt numFmtId="169" formatCode="_(&quot;$&quot;* #,##0.0000_);_(&quot;$&quot;* \(#,##0.0000\);_(&quot;$&quot;* &quot;-&quot;??_);_(@_)"/>
    <numFmt numFmtId="170" formatCode="0.0"/>
    <numFmt numFmtId="171" formatCode="&quot;$&quot;#,##0"/>
    <numFmt numFmtId="172" formatCode="&quot;$&quot;#,##0.0000"/>
    <numFmt numFmtId="173" formatCode="&quot;$&quot;#,##0_);[Red]\(&quot;$&quot;#,##0\)"/>
    <numFmt numFmtId="174" formatCode="#,##0.000_);[Red]\(#,##0.000\)"/>
    <numFmt numFmtId="175" formatCode="_(* #,##0.000_);_(* \(#,##0.000\);_(* &quot;-&quot;??_);_(@_)"/>
    <numFmt numFmtId="176" formatCode="M/d/yyyy"/>
    <numFmt numFmtId="177" formatCode="#,##0.000"/>
  </numFmts>
  <fonts count="51">
    <font>
      <sz val="10.0"/>
      <color rgb="FF000000"/>
      <name val="Calibri"/>
      <scheme val="minor"/>
    </font>
    <font>
      <sz val="10.0"/>
      <color theme="1"/>
      <name val="Arial"/>
    </font>
    <font>
      <b/>
      <u/>
      <sz val="20.0"/>
      <color rgb="FFFFFFFF"/>
      <name val="Arial"/>
    </font>
    <font>
      <b/>
      <i/>
      <sz val="14.0"/>
      <color rgb="FFFFFFFF"/>
      <name val="Verdana"/>
    </font>
    <font>
      <sz val="10.0"/>
      <color theme="0"/>
      <name val="Arial"/>
    </font>
    <font>
      <b/>
      <u/>
      <sz val="14.0"/>
      <color theme="0"/>
      <name val="Arial"/>
    </font>
    <font>
      <color theme="0"/>
      <name val="Calibri"/>
      <scheme val="minor"/>
    </font>
    <font>
      <b/>
      <u/>
      <sz val="14.0"/>
      <color rgb="FFFFFFFF"/>
      <name val="Arial"/>
    </font>
    <font>
      <b/>
      <sz val="10.0"/>
      <color theme="1"/>
      <name val="Arial"/>
    </font>
    <font>
      <b/>
      <sz val="12.0"/>
      <color theme="1"/>
      <name val="Arial"/>
    </font>
    <font>
      <b/>
      <u/>
      <sz val="20.0"/>
      <color rgb="FFFFFFFF"/>
      <name val="Arial"/>
    </font>
    <font/>
    <font>
      <sz val="12.0"/>
      <color theme="1"/>
      <name val="Arial"/>
    </font>
    <font>
      <b/>
      <u/>
      <sz val="12.0"/>
      <color rgb="FFFFFFFF"/>
      <name val="Arial"/>
    </font>
    <font>
      <color theme="1"/>
      <name val="Calibri"/>
    </font>
    <font>
      <b/>
      <u/>
      <sz val="20.0"/>
      <color theme="1"/>
      <name val="Arial"/>
    </font>
    <font>
      <b/>
      <sz val="11.0"/>
      <color theme="1"/>
      <name val="Arial"/>
    </font>
    <font>
      <b/>
      <u/>
      <sz val="8.0"/>
      <color theme="1"/>
      <name val="Arial"/>
    </font>
    <font>
      <sz val="8.0"/>
      <color theme="1"/>
      <name val="Arial"/>
    </font>
    <font>
      <b/>
      <u/>
      <sz val="8.0"/>
      <color theme="1"/>
      <name val="Arial"/>
    </font>
    <font>
      <b/>
      <sz val="8.0"/>
      <color theme="1"/>
      <name val="Arial"/>
    </font>
    <font>
      <b/>
      <u/>
      <sz val="20.0"/>
      <color rgb="FFFFFFFF"/>
      <name val="Arial"/>
    </font>
    <font>
      <b/>
      <u/>
      <sz val="20.0"/>
      <color rgb="FFFFFFFF"/>
      <name val="Arial"/>
    </font>
    <font>
      <b/>
      <u/>
      <sz val="12.0"/>
      <color rgb="FFFFFFFF"/>
      <name val="Arial"/>
    </font>
    <font>
      <b/>
      <u/>
      <sz val="12.0"/>
      <color rgb="FFFFFFFF"/>
      <name val="Arial"/>
    </font>
    <font>
      <b/>
      <u/>
      <sz val="12.0"/>
      <color rgb="FFFFFFFF"/>
      <name val="Arial"/>
    </font>
    <font>
      <b/>
      <u/>
      <sz val="12.0"/>
      <color theme="1"/>
      <name val="Arial"/>
    </font>
    <font>
      <b/>
      <u/>
      <sz val="12.0"/>
      <color theme="1"/>
      <name val="Arial"/>
    </font>
    <font>
      <b/>
      <u/>
      <sz val="12.0"/>
      <color rgb="FFFFFFFF"/>
      <name val="Arial"/>
    </font>
    <font>
      <b/>
      <u/>
      <sz val="12.0"/>
      <color theme="1"/>
      <name val="Arial"/>
    </font>
    <font>
      <b/>
      <u/>
      <sz val="12.0"/>
      <color theme="1"/>
      <name val="Arial"/>
    </font>
    <font>
      <b/>
      <u/>
      <sz val="12.0"/>
      <color rgb="FFFFFFFF"/>
      <name val="Arial"/>
    </font>
    <font>
      <b/>
      <u/>
      <sz val="12.0"/>
      <color theme="1"/>
      <name val="Arial"/>
    </font>
    <font>
      <b/>
      <sz val="12.0"/>
      <color rgb="FF000000"/>
      <name val="Arial"/>
    </font>
    <font>
      <b/>
      <u/>
      <sz val="12.0"/>
      <color theme="1"/>
      <name val="Arial"/>
    </font>
    <font>
      <b/>
      <sz val="12.0"/>
      <color theme="5"/>
      <name val="Arial"/>
    </font>
    <font>
      <b/>
      <u/>
      <sz val="12.0"/>
      <color rgb="FFFFFFFF"/>
      <name val="Arial"/>
    </font>
    <font>
      <b/>
      <u/>
      <sz val="12.0"/>
      <color theme="1"/>
      <name val="Arial"/>
    </font>
    <font>
      <b/>
      <u/>
      <sz val="12.0"/>
      <color theme="1"/>
      <name val="Arial"/>
    </font>
    <font>
      <u/>
      <sz val="12.0"/>
      <color rgb="FFFFFFFF"/>
      <name val="Arial"/>
    </font>
    <font>
      <u/>
      <sz val="12.0"/>
      <color rgb="FFFFFFFF"/>
      <name val="Arial"/>
    </font>
    <font>
      <b/>
      <u/>
      <sz val="16.0"/>
      <color theme="1"/>
      <name val="Arial"/>
    </font>
    <font>
      <sz val="9.0"/>
      <color theme="1"/>
      <name val="Arial"/>
    </font>
    <font>
      <b/>
      <u/>
      <sz val="10.0"/>
      <color theme="1"/>
      <name val="Arial"/>
    </font>
    <font>
      <b/>
      <u/>
      <sz val="10.0"/>
      <color theme="1"/>
      <name val="Arial"/>
    </font>
    <font>
      <sz val="11.0"/>
      <color theme="1"/>
      <name val="Calibri"/>
    </font>
    <font>
      <sz val="11.0"/>
      <color rgb="FF3F3F76"/>
      <name val="Calibri"/>
    </font>
    <font>
      <b/>
      <sz val="11.0"/>
      <color rgb="FF464646"/>
      <name val="Calibri"/>
    </font>
    <font>
      <sz val="11.0"/>
      <color rgb="FFFFFFFF"/>
      <name val="Calibri"/>
    </font>
    <font>
      <b/>
      <sz val="11.0"/>
      <color theme="1"/>
      <name val="Calibri"/>
    </font>
    <font>
      <b/>
      <sz val="11.0"/>
      <color rgb="FF3F3F3F"/>
      <name val="Calibri"/>
    </font>
  </fonts>
  <fills count="15">
    <fill>
      <patternFill patternType="none"/>
    </fill>
    <fill>
      <patternFill patternType="lightGray"/>
    </fill>
    <fill>
      <patternFill patternType="solid">
        <fgColor rgb="FF3333CC"/>
        <bgColor rgb="FF3333CC"/>
      </patternFill>
    </fill>
    <fill>
      <patternFill patternType="solid">
        <fgColor rgb="FF00CCFF"/>
        <bgColor rgb="FF00CCFF"/>
      </patternFill>
    </fill>
    <fill>
      <patternFill patternType="solid">
        <fgColor theme="0"/>
        <bgColor theme="0"/>
      </patternFill>
    </fill>
    <fill>
      <patternFill patternType="solid">
        <fgColor rgb="FF000080"/>
        <bgColor rgb="FF000080"/>
      </patternFill>
    </fill>
    <fill>
      <patternFill patternType="solid">
        <fgColor rgb="FFA6CAF0"/>
        <bgColor rgb="FFA6CAF0"/>
      </patternFill>
    </fill>
    <fill>
      <patternFill patternType="solid">
        <fgColor rgb="FFCCFFCC"/>
        <bgColor rgb="FFCCFFCC"/>
      </patternFill>
    </fill>
    <fill>
      <patternFill patternType="solid">
        <fgColor rgb="FFFFFF99"/>
        <bgColor rgb="FFFFFF99"/>
      </patternFill>
    </fill>
    <fill>
      <patternFill patternType="solid">
        <fgColor rgb="FFE3E3E3"/>
        <bgColor rgb="FFE3E3E3"/>
      </patternFill>
    </fill>
    <fill>
      <patternFill patternType="solid">
        <fgColor rgb="FFFFFFFF"/>
        <bgColor rgb="FFFFFFFF"/>
      </patternFill>
    </fill>
    <fill>
      <patternFill patternType="solid">
        <fgColor rgb="FF339933"/>
        <bgColor rgb="FF339933"/>
      </patternFill>
    </fill>
    <fill>
      <patternFill patternType="solid">
        <fgColor rgb="FFFFCC99"/>
        <bgColor rgb="FFFFCC99"/>
      </patternFill>
    </fill>
    <fill>
      <patternFill patternType="solid">
        <fgColor rgb="FF39639D"/>
        <bgColor rgb="FF39639D"/>
      </patternFill>
    </fill>
    <fill>
      <patternFill patternType="solid">
        <fgColor rgb="FFF2F2F2"/>
        <bgColor rgb="FFF2F2F2"/>
      </patternFill>
    </fill>
  </fills>
  <borders count="55">
    <border/>
    <border>
      <left/>
      <right/>
      <top/>
      <bottom/>
    </border>
    <border>
      <left style="medium">
        <color rgb="FF000000"/>
      </left>
      <top style="medium">
        <color rgb="FF000000"/>
      </top>
      <bottom/>
    </border>
    <border>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thin">
        <color rgb="FF000000"/>
      </bottom>
    </border>
    <border>
      <left style="medium">
        <color rgb="FF000000"/>
      </left>
      <right style="medium">
        <color rgb="FF000000"/>
      </right>
      <top style="thin">
        <color rgb="FF000000"/>
      </top>
      <bottom/>
    </border>
    <border>
      <left style="medium">
        <color rgb="FF000000"/>
      </left>
      <right style="medium">
        <color rgb="FF000000"/>
      </right>
      <top style="thin">
        <color rgb="FF000000"/>
      </top>
      <bottom style="thick">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border>
    <border>
      <left style="medium">
        <color rgb="FF000000"/>
      </left>
      <top style="medium">
        <color rgb="FF000000"/>
      </top>
      <bottom style="medium">
        <color rgb="FF000000"/>
      </bottom>
    </border>
    <border>
      <left style="thin">
        <color rgb="FF000000"/>
      </left>
      <right/>
      <top style="medium">
        <color rgb="FF000000"/>
      </top>
      <bottom style="medium">
        <color rgb="FF000000"/>
      </bottom>
    </border>
    <border>
      <right style="medium">
        <color rgb="FF000000"/>
      </right>
      <top style="medium">
        <color rgb="FF000000"/>
      </top>
    </border>
    <border>
      <top style="medium">
        <color rgb="FF000000"/>
      </top>
      <bottom style="medium">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ck">
        <color rgb="FF000000"/>
      </left>
      <top style="thick">
        <color rgb="FF000000"/>
      </top>
      <bottom/>
    </border>
    <border>
      <right style="thick">
        <color rgb="FF000000"/>
      </right>
      <top style="thick">
        <color rgb="FF000000"/>
      </top>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top style="thin">
        <color rgb="FF000000"/>
      </top>
      <bottom style="thin">
        <color rgb="FF000000"/>
      </bottom>
    </border>
    <border>
      <top style="thin">
        <color rgb="FF000000"/>
      </top>
    </border>
    <border>
      <top style="thin">
        <color rgb="FF000000"/>
      </top>
      <bottom style="medium">
        <color rgb="FF000000"/>
      </bottom>
    </border>
    <border>
      <bottom style="thin">
        <color rgb="FF000000"/>
      </bottom>
    </border>
    <border>
      <top style="medium">
        <color rgb="FF000000"/>
      </top>
    </border>
    <border>
      <right style="medium">
        <color rgb="FF000000"/>
      </right>
    </border>
    <border>
      <right style="medium">
        <color rgb="FF000000"/>
      </right>
      <top style="thin">
        <color rgb="FF000000"/>
      </top>
      <bottom style="thin">
        <color rgb="FF000000"/>
      </bottom>
    </border>
    <border>
      <right style="medium">
        <color rgb="FF000000"/>
      </right>
      <bottom style="medium">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left" shrinkToFit="0" vertical="bottom" wrapText="0"/>
    </xf>
    <xf borderId="0" fillId="0" fontId="1" numFmtId="0" xfId="0" applyAlignment="1" applyFont="1">
      <alignment horizontal="right" shrinkToFit="0" vertical="bottom" wrapText="0"/>
    </xf>
    <xf borderId="1" fillId="3" fontId="3" numFmtId="0" xfId="0" applyAlignment="1" applyBorder="1" applyFill="1" applyFont="1">
      <alignment readingOrder="0" shrinkToFit="0" vertical="bottom" wrapText="0"/>
    </xf>
    <xf borderId="0" fillId="0" fontId="1" numFmtId="0" xfId="0" applyAlignment="1" applyFont="1">
      <alignment readingOrder="0" shrinkToFit="0" vertical="bottom" wrapText="1"/>
    </xf>
    <xf borderId="0" fillId="4" fontId="4" numFmtId="0" xfId="0" applyAlignment="1" applyFill="1" applyFont="1">
      <alignment horizontal="right" shrinkToFit="0" vertical="bottom" wrapText="0"/>
    </xf>
    <xf borderId="0" fillId="4" fontId="5" numFmtId="0" xfId="0" applyAlignment="1" applyFont="1">
      <alignment shrinkToFit="0" vertical="bottom" wrapText="0"/>
    </xf>
    <xf borderId="0" fillId="4" fontId="6" numFmtId="0" xfId="0" applyFont="1"/>
    <xf borderId="1" fillId="5" fontId="7" numFmtId="0" xfId="0" applyAlignment="1" applyBorder="1" applyFill="1" applyFont="1">
      <alignment shrinkToFit="0" vertical="bottom" wrapText="0"/>
    </xf>
    <xf borderId="1" fillId="6" fontId="8" numFmtId="0" xfId="0" applyAlignment="1" applyBorder="1" applyFill="1" applyFont="1">
      <alignment readingOrder="0" shrinkToFit="0" vertical="bottom" wrapText="1"/>
    </xf>
    <xf borderId="1" fillId="6" fontId="1" numFmtId="0" xfId="0" applyAlignment="1" applyBorder="1" applyFont="1">
      <alignment shrinkToFit="0" vertical="bottom" wrapText="1"/>
    </xf>
    <xf borderId="0" fillId="0" fontId="1" numFmtId="0" xfId="0" applyAlignment="1" applyFont="1">
      <alignment shrinkToFit="0" vertical="bottom" wrapText="1"/>
    </xf>
    <xf borderId="1" fillId="6" fontId="8" numFmtId="0" xfId="0" applyAlignment="1" applyBorder="1" applyFont="1">
      <alignment shrinkToFit="0" vertical="bottom" wrapText="1"/>
    </xf>
    <xf borderId="0" fillId="0" fontId="9" numFmtId="0" xfId="0" applyAlignment="1" applyFont="1">
      <alignment shrinkToFit="0" vertical="bottom" wrapText="0"/>
    </xf>
    <xf borderId="2" fillId="2" fontId="10" numFmtId="0" xfId="0" applyAlignment="1" applyBorder="1" applyFont="1">
      <alignment horizontal="left" readingOrder="0" shrinkToFit="0" vertical="bottom" wrapText="0"/>
    </xf>
    <xf borderId="3" fillId="0" fontId="11" numFmtId="0" xfId="0" applyBorder="1" applyFont="1"/>
    <xf borderId="0" fillId="0" fontId="12" numFmtId="0" xfId="0" applyAlignment="1" applyFont="1">
      <alignment shrinkToFit="0" vertical="bottom" wrapText="0"/>
    </xf>
    <xf borderId="0" fillId="0" fontId="13" numFmtId="0" xfId="0" applyAlignment="1" applyFont="1">
      <alignment horizontal="center" shrinkToFit="0" vertical="bottom" wrapText="0"/>
    </xf>
    <xf borderId="0" fillId="0" fontId="14" numFmtId="0" xfId="0" applyAlignment="1" applyFont="1">
      <alignment vertical="bottom"/>
    </xf>
    <xf borderId="4" fillId="0" fontId="15" numFmtId="0" xfId="0" applyAlignment="1" applyBorder="1" applyFont="1">
      <alignment horizontal="center" shrinkToFit="0" vertical="bottom" wrapText="0"/>
    </xf>
    <xf borderId="5" fillId="7" fontId="9" numFmtId="0" xfId="0" applyAlignment="1" applyBorder="1" applyFill="1" applyFont="1">
      <alignment shrinkToFit="0" vertical="bottom" wrapText="1"/>
    </xf>
    <xf borderId="6" fillId="8" fontId="9" numFmtId="0" xfId="0" applyAlignment="1" applyBorder="1" applyFill="1" applyFont="1">
      <alignment shrinkToFit="0" vertical="bottom" wrapText="1"/>
    </xf>
    <xf borderId="7" fillId="9" fontId="9" numFmtId="0" xfId="0" applyAlignment="1" applyBorder="1" applyFill="1" applyFont="1">
      <alignment shrinkToFit="0" vertical="bottom" wrapText="1"/>
    </xf>
    <xf borderId="8" fillId="0" fontId="9" numFmtId="0" xfId="0" applyAlignment="1" applyBorder="1" applyFont="1">
      <alignment horizontal="center" shrinkToFit="0" vertical="bottom" wrapText="0"/>
    </xf>
    <xf borderId="9" fillId="0" fontId="9" numFmtId="0" xfId="0" applyAlignment="1" applyBorder="1" applyFont="1">
      <alignment horizontal="center" shrinkToFit="0" vertical="bottom" wrapText="0"/>
    </xf>
    <xf borderId="0" fillId="0" fontId="9" numFmtId="0" xfId="0" applyAlignment="1" applyFont="1">
      <alignment readingOrder="0" shrinkToFit="0" vertical="bottom" wrapText="0"/>
    </xf>
    <xf borderId="0" fillId="8" fontId="9" numFmtId="0" xfId="0" applyAlignment="1" applyFont="1">
      <alignment readingOrder="0" shrinkToFit="0" vertical="bottom" wrapText="0"/>
    </xf>
    <xf borderId="10" fillId="0" fontId="9" numFmtId="0" xfId="0" applyAlignment="1" applyBorder="1" applyFont="1">
      <alignment horizontal="center" shrinkToFit="0" vertical="bottom" wrapText="0"/>
    </xf>
    <xf borderId="11" fillId="0" fontId="9" numFmtId="0" xfId="0" applyAlignment="1" applyBorder="1" applyFont="1">
      <alignment horizontal="center" shrinkToFit="0" vertical="bottom" wrapText="0"/>
    </xf>
    <xf borderId="0" fillId="8" fontId="16" numFmtId="10" xfId="0" applyFont="1" applyNumberFormat="1"/>
    <xf borderId="12" fillId="0" fontId="12" numFmtId="0" xfId="0" applyAlignment="1" applyBorder="1" applyFont="1">
      <alignment shrinkToFit="0" vertical="bottom" wrapText="0"/>
    </xf>
    <xf borderId="13" fillId="8" fontId="12" numFmtId="0" xfId="0" applyAlignment="1" applyBorder="1" applyFont="1">
      <alignment horizontal="right" readingOrder="0" shrinkToFit="0" vertical="bottom" wrapText="0"/>
    </xf>
    <xf borderId="14" fillId="9" fontId="12" numFmtId="0" xfId="0" applyAlignment="1" applyBorder="1" applyFont="1">
      <alignment shrinkToFit="0" vertical="bottom" wrapText="0"/>
    </xf>
    <xf borderId="13" fillId="9" fontId="9" numFmtId="0" xfId="0" applyAlignment="1" applyBorder="1" applyFont="1">
      <alignment horizontal="center" shrinkToFit="0" vertical="bottom" wrapText="0"/>
    </xf>
    <xf borderId="13" fillId="9" fontId="12" numFmtId="0" xfId="0" applyAlignment="1" applyBorder="1" applyFont="1">
      <alignment shrinkToFit="0" vertical="bottom" wrapText="0"/>
    </xf>
    <xf borderId="15" fillId="0" fontId="12" numFmtId="0" xfId="0" applyAlignment="1" applyBorder="1" applyFont="1">
      <alignment shrinkToFit="0" vertical="bottom" wrapText="0"/>
    </xf>
    <xf borderId="16" fillId="8" fontId="12" numFmtId="0" xfId="0" applyAlignment="1" applyBorder="1" applyFont="1">
      <alignment horizontal="right" readingOrder="0" shrinkToFit="0" vertical="bottom" wrapText="0"/>
    </xf>
    <xf borderId="17" fillId="9" fontId="12" numFmtId="0" xfId="0" applyAlignment="1" applyBorder="1" applyFont="1">
      <alignment shrinkToFit="0" vertical="bottom" wrapText="0"/>
    </xf>
    <xf borderId="16" fillId="9" fontId="9" numFmtId="0" xfId="0" applyAlignment="1" applyBorder="1" applyFont="1">
      <alignment horizontal="center" shrinkToFit="0" vertical="bottom" wrapText="0"/>
    </xf>
    <xf borderId="16" fillId="9" fontId="12" numFmtId="0" xfId="0" applyAlignment="1" applyBorder="1" applyFont="1">
      <alignment shrinkToFit="0" vertical="bottom" wrapText="0"/>
    </xf>
    <xf borderId="18" fillId="0" fontId="12" numFmtId="0" xfId="0" applyAlignment="1" applyBorder="1" applyFont="1">
      <alignment shrinkToFit="0" vertical="bottom" wrapText="0"/>
    </xf>
    <xf borderId="19" fillId="8" fontId="12" numFmtId="0" xfId="0" applyAlignment="1" applyBorder="1" applyFont="1">
      <alignment horizontal="right" readingOrder="0" shrinkToFit="0" vertical="bottom" wrapText="0"/>
    </xf>
    <xf borderId="20" fillId="9" fontId="12" numFmtId="0" xfId="0" applyAlignment="1" applyBorder="1" applyFont="1">
      <alignment horizontal="center" shrinkToFit="0" vertical="bottom" wrapText="0"/>
    </xf>
    <xf borderId="19" fillId="9" fontId="12" numFmtId="0" xfId="0" applyAlignment="1" applyBorder="1" applyFont="1">
      <alignment horizontal="center" shrinkToFit="0" vertical="bottom" wrapText="0"/>
    </xf>
    <xf borderId="21" fillId="0" fontId="9" numFmtId="0" xfId="0" applyAlignment="1" applyBorder="1" applyFont="1">
      <alignment shrinkToFit="0" vertical="bottom" wrapText="0"/>
    </xf>
    <xf borderId="21" fillId="0" fontId="12" numFmtId="0" xfId="0" applyAlignment="1" applyBorder="1" applyFont="1">
      <alignment shrinkToFit="0" vertical="bottom" wrapText="0"/>
    </xf>
    <xf borderId="0" fillId="0" fontId="12" numFmtId="9" xfId="0" applyAlignment="1" applyFont="1" applyNumberFormat="1">
      <alignment shrinkToFit="0" vertical="bottom" wrapText="0"/>
    </xf>
    <xf borderId="19" fillId="8" fontId="12" numFmtId="0" xfId="0" applyAlignment="1" applyBorder="1" applyFont="1">
      <alignment readingOrder="0" shrinkToFit="0" vertical="bottom" wrapText="0"/>
    </xf>
    <xf borderId="12" fillId="0" fontId="12" numFmtId="0" xfId="0" applyAlignment="1" applyBorder="1" applyFont="1">
      <alignment horizontal="left" shrinkToFit="0" vertical="bottom" wrapText="0"/>
    </xf>
    <xf borderId="13" fillId="8" fontId="12" numFmtId="164" xfId="0" applyAlignment="1" applyBorder="1" applyFont="1" applyNumberFormat="1">
      <alignment shrinkToFit="0" vertical="bottom" wrapText="0"/>
    </xf>
    <xf borderId="14" fillId="8" fontId="12" numFmtId="165" xfId="0" applyAlignment="1" applyBorder="1" applyFont="1" applyNumberFormat="1">
      <alignment readingOrder="0" shrinkToFit="0" vertical="bottom" wrapText="0"/>
    </xf>
    <xf borderId="13" fillId="8" fontId="12" numFmtId="1" xfId="0" applyAlignment="1" applyBorder="1" applyFont="1" applyNumberFormat="1">
      <alignment shrinkToFit="0" vertical="bottom" wrapText="0"/>
    </xf>
    <xf borderId="13" fillId="8" fontId="12" numFmtId="1" xfId="0" applyAlignment="1" applyBorder="1" applyFont="1" applyNumberFormat="1">
      <alignment readingOrder="0" shrinkToFit="0" vertical="bottom" wrapText="0"/>
    </xf>
    <xf borderId="18" fillId="0" fontId="12" numFmtId="0" xfId="0" applyAlignment="1" applyBorder="1" applyFont="1">
      <alignment horizontal="left" readingOrder="0" shrinkToFit="0" vertical="bottom" wrapText="0"/>
    </xf>
    <xf borderId="19" fillId="8" fontId="12" numFmtId="166" xfId="0" applyAlignment="1" applyBorder="1" applyFont="1" applyNumberFormat="1">
      <alignment shrinkToFit="0" vertical="bottom" wrapText="0"/>
    </xf>
    <xf borderId="20" fillId="8" fontId="12" numFmtId="165" xfId="0" applyAlignment="1" applyBorder="1" applyFont="1" applyNumberFormat="1">
      <alignment readingOrder="0" shrinkToFit="0" vertical="bottom" wrapText="0"/>
    </xf>
    <xf borderId="19" fillId="8" fontId="12" numFmtId="1" xfId="0" applyAlignment="1" applyBorder="1" applyFont="1" applyNumberFormat="1">
      <alignment shrinkToFit="0" vertical="bottom" wrapText="0"/>
    </xf>
    <xf borderId="19" fillId="7" fontId="12" numFmtId="0" xfId="0" applyAlignment="1" applyBorder="1" applyFont="1">
      <alignment shrinkToFit="0" vertical="bottom" wrapText="0"/>
    </xf>
    <xf borderId="20" fillId="9" fontId="12" numFmtId="0" xfId="0" applyAlignment="1" applyBorder="1" applyFont="1">
      <alignment shrinkToFit="0" vertical="bottom" wrapText="0"/>
    </xf>
    <xf borderId="19" fillId="9" fontId="12" numFmtId="0" xfId="0" applyAlignment="1" applyBorder="1" applyFont="1">
      <alignment shrinkToFit="0" vertical="bottom" wrapText="0"/>
    </xf>
    <xf borderId="22" fillId="0" fontId="12" numFmtId="0" xfId="0" applyAlignment="1" applyBorder="1" applyFont="1">
      <alignment shrinkToFit="0" vertical="bottom" wrapText="0"/>
    </xf>
    <xf borderId="19" fillId="8" fontId="12" numFmtId="164" xfId="0" applyAlignment="1" applyBorder="1" applyFont="1" applyNumberFormat="1">
      <alignment shrinkToFit="0" vertical="bottom" wrapText="0"/>
    </xf>
    <xf borderId="19" fillId="8" fontId="12" numFmtId="10" xfId="0" applyAlignment="1" applyBorder="1" applyFont="1" applyNumberFormat="1">
      <alignment readingOrder="0" shrinkToFit="0" vertical="bottom" wrapText="0"/>
    </xf>
    <xf borderId="20" fillId="9" fontId="12" numFmtId="9" xfId="0" applyAlignment="1" applyBorder="1" applyFont="1" applyNumberFormat="1">
      <alignment shrinkToFit="0" vertical="bottom" wrapText="0"/>
    </xf>
    <xf borderId="19" fillId="9" fontId="12" numFmtId="9" xfId="0" applyAlignment="1" applyBorder="1" applyFont="1" applyNumberFormat="1">
      <alignment shrinkToFit="0" vertical="bottom" wrapText="0"/>
    </xf>
    <xf borderId="18" fillId="0" fontId="12" numFmtId="0" xfId="0" applyAlignment="1" applyBorder="1" applyFont="1">
      <alignment readingOrder="0" shrinkToFit="0" vertical="bottom" wrapText="0"/>
    </xf>
    <xf borderId="19" fillId="8" fontId="12" numFmtId="3" xfId="0" applyAlignment="1" applyBorder="1" applyFont="1" applyNumberFormat="1">
      <alignment shrinkToFit="0" vertical="bottom" wrapText="0"/>
    </xf>
    <xf borderId="23" fillId="0" fontId="12" numFmtId="0" xfId="0" applyAlignment="1" applyBorder="1" applyFont="1">
      <alignment shrinkToFit="0" vertical="bottom" wrapText="0"/>
    </xf>
    <xf borderId="24" fillId="8" fontId="12" numFmtId="9" xfId="0" applyAlignment="1" applyBorder="1" applyFont="1" applyNumberFormat="1">
      <alignment shrinkToFit="0" vertical="bottom" wrapText="0"/>
    </xf>
    <xf borderId="25" fillId="8" fontId="12" numFmtId="9" xfId="0" applyAlignment="1" applyBorder="1" applyFont="1" applyNumberFormat="1">
      <alignment shrinkToFit="0" vertical="bottom" wrapText="0"/>
    </xf>
    <xf borderId="24" fillId="8" fontId="12" numFmtId="1" xfId="0" applyAlignment="1" applyBorder="1" applyFont="1" applyNumberFormat="1">
      <alignment shrinkToFit="0" vertical="bottom" wrapText="0"/>
    </xf>
    <xf borderId="24" fillId="8" fontId="12" numFmtId="1" xfId="0" applyAlignment="1" applyBorder="1" applyFont="1" applyNumberFormat="1">
      <alignment readingOrder="0" shrinkToFit="0" vertical="bottom" wrapText="0"/>
    </xf>
    <xf borderId="26" fillId="0" fontId="12" numFmtId="0" xfId="0" applyAlignment="1" applyBorder="1" applyFont="1">
      <alignment shrinkToFit="0" vertical="bottom" wrapText="0"/>
    </xf>
    <xf borderId="27" fillId="8" fontId="12" numFmtId="0" xfId="0" applyAlignment="1" applyBorder="1" applyFont="1">
      <alignment readingOrder="0" shrinkToFit="0" vertical="bottom" wrapText="0"/>
    </xf>
    <xf borderId="0" fillId="0" fontId="12" numFmtId="167" xfId="0" applyAlignment="1" applyFont="1" applyNumberFormat="1">
      <alignment shrinkToFit="0" vertical="bottom" wrapText="0"/>
    </xf>
    <xf borderId="28" fillId="0" fontId="14" numFmtId="0" xfId="0" applyAlignment="1" applyBorder="1" applyFont="1">
      <alignment vertical="bottom"/>
    </xf>
    <xf borderId="0" fillId="0" fontId="14" numFmtId="9" xfId="0" applyAlignment="1" applyFont="1" applyNumberFormat="1">
      <alignment vertical="bottom"/>
    </xf>
    <xf borderId="21" fillId="0" fontId="12" numFmtId="167" xfId="0" applyAlignment="1" applyBorder="1" applyFont="1" applyNumberFormat="1">
      <alignment shrinkToFit="0" vertical="bottom" wrapText="0"/>
    </xf>
    <xf borderId="29" fillId="0" fontId="12" numFmtId="0" xfId="0" applyAlignment="1" applyBorder="1" applyFont="1">
      <alignment shrinkToFit="0" vertical="bottom" wrapText="0"/>
    </xf>
    <xf borderId="27" fillId="7" fontId="12" numFmtId="164" xfId="0" applyAlignment="1" applyBorder="1" applyFont="1" applyNumberFormat="1">
      <alignment readingOrder="0" shrinkToFit="0" vertical="bottom" wrapText="0"/>
    </xf>
    <xf borderId="30" fillId="9" fontId="12" numFmtId="164" xfId="0" applyAlignment="1" applyBorder="1" applyFont="1" applyNumberFormat="1">
      <alignment shrinkToFit="0" vertical="bottom" wrapText="0"/>
    </xf>
    <xf borderId="27" fillId="9" fontId="12" numFmtId="164" xfId="0" applyAlignment="1" applyBorder="1" applyFont="1" applyNumberFormat="1">
      <alignment shrinkToFit="0" vertical="bottom" wrapText="0"/>
    </xf>
    <xf borderId="8" fillId="0" fontId="9" numFmtId="0" xfId="0" applyAlignment="1" applyBorder="1" applyFont="1">
      <alignment shrinkToFit="0" vertical="bottom" wrapText="0"/>
    </xf>
    <xf borderId="31" fillId="0" fontId="12" numFmtId="0" xfId="0" applyAlignment="1" applyBorder="1" applyFont="1">
      <alignment shrinkToFit="0" vertical="bottom" wrapText="0"/>
    </xf>
    <xf borderId="32" fillId="0" fontId="12" numFmtId="167" xfId="0" applyAlignment="1" applyBorder="1" applyFont="1" applyNumberFormat="1">
      <alignment shrinkToFit="0" vertical="bottom" wrapText="0"/>
    </xf>
    <xf borderId="33" fillId="8" fontId="12" numFmtId="164" xfId="0" applyAlignment="1" applyBorder="1" applyFont="1" applyNumberFormat="1">
      <alignment horizontal="right" readingOrder="0" shrinkToFit="0" vertical="bottom" wrapText="0"/>
    </xf>
    <xf borderId="33" fillId="7" fontId="12" numFmtId="0" xfId="0" applyAlignment="1" applyBorder="1" applyFont="1">
      <alignment horizontal="right" shrinkToFit="0" vertical="bottom" wrapText="0"/>
    </xf>
    <xf borderId="18" fillId="0" fontId="12" numFmtId="0" xfId="0" applyAlignment="1" applyBorder="1" applyFont="1">
      <alignment horizontal="left" shrinkToFit="0" vertical="center" wrapText="0"/>
    </xf>
    <xf borderId="33" fillId="7" fontId="9" numFmtId="164" xfId="0" applyAlignment="1" applyBorder="1" applyFont="1" applyNumberFormat="1">
      <alignment horizontal="right" shrinkToFit="0" vertical="center" wrapText="0"/>
    </xf>
    <xf borderId="34" fillId="0" fontId="12" numFmtId="0" xfId="0" applyAlignment="1" applyBorder="1" applyFont="1">
      <alignment shrinkToFit="0" vertical="bottom" wrapText="0"/>
    </xf>
    <xf borderId="13" fillId="8" fontId="12" numFmtId="168" xfId="0" applyAlignment="1" applyBorder="1" applyFont="1" applyNumberFormat="1">
      <alignment readingOrder="0" shrinkToFit="0" vertical="bottom" wrapText="0"/>
    </xf>
    <xf borderId="0" fillId="0" fontId="14" numFmtId="164" xfId="0" applyAlignment="1" applyFont="1" applyNumberFormat="1">
      <alignment vertical="bottom"/>
    </xf>
    <xf borderId="0" fillId="0" fontId="14" numFmtId="169" xfId="0" applyAlignment="1" applyFont="1" applyNumberFormat="1">
      <alignment vertical="bottom"/>
    </xf>
    <xf borderId="0" fillId="0" fontId="14" numFmtId="2" xfId="0" applyAlignment="1" applyFont="1" applyNumberFormat="1">
      <alignment vertical="bottom"/>
    </xf>
    <xf borderId="0" fillId="0" fontId="14" numFmtId="0" xfId="0" applyFont="1"/>
    <xf borderId="0" fillId="0" fontId="17" numFmtId="0" xfId="0" applyAlignment="1" applyFont="1">
      <alignment horizontal="left" shrinkToFit="0" vertical="center" wrapText="0"/>
    </xf>
    <xf borderId="0" fillId="0" fontId="18" numFmtId="0" xfId="0" applyAlignment="1" applyFont="1">
      <alignment shrinkToFit="0" vertical="center" wrapText="0"/>
    </xf>
    <xf borderId="0" fillId="0" fontId="18" numFmtId="170" xfId="0" applyAlignment="1" applyFont="1" applyNumberFormat="1">
      <alignment shrinkToFit="0" vertical="center" wrapText="0"/>
    </xf>
    <xf borderId="0" fillId="0" fontId="18" numFmtId="9" xfId="0" applyAlignment="1" applyFont="1" applyNumberFormat="1">
      <alignment shrinkToFit="0" vertical="center" wrapText="0"/>
    </xf>
    <xf borderId="0" fillId="0" fontId="19" numFmtId="0" xfId="0" applyAlignment="1" applyFont="1">
      <alignment shrinkToFit="0" vertical="center" wrapText="0"/>
    </xf>
    <xf borderId="0" fillId="0" fontId="18" numFmtId="3" xfId="0" applyAlignment="1" applyFont="1" applyNumberFormat="1">
      <alignment shrinkToFit="0" vertical="center" wrapText="0"/>
    </xf>
    <xf borderId="0" fillId="0" fontId="18" numFmtId="0" xfId="0" applyAlignment="1" applyFont="1">
      <alignment horizontal="center" shrinkToFit="0" vertical="center" wrapText="0"/>
    </xf>
    <xf borderId="0" fillId="0" fontId="18" numFmtId="171" xfId="0" applyAlignment="1" applyFont="1" applyNumberFormat="1">
      <alignment horizontal="right" shrinkToFit="0" vertical="center" wrapText="0"/>
    </xf>
    <xf borderId="0" fillId="0" fontId="18" numFmtId="171" xfId="0" applyAlignment="1" applyFont="1" applyNumberFormat="1">
      <alignment shrinkToFit="0" vertical="center" wrapText="0"/>
    </xf>
    <xf borderId="0" fillId="0" fontId="18" numFmtId="10" xfId="0" applyAlignment="1" applyFont="1" applyNumberFormat="1">
      <alignment shrinkToFit="0" vertical="center" wrapText="0"/>
    </xf>
    <xf borderId="0" fillId="0" fontId="18" numFmtId="172" xfId="0" applyAlignment="1" applyFont="1" applyNumberFormat="1">
      <alignment shrinkToFit="0" vertical="center" wrapText="0"/>
    </xf>
    <xf borderId="0" fillId="0" fontId="20" numFmtId="0" xfId="0" applyAlignment="1" applyFont="1">
      <alignment shrinkToFit="0" vertical="center" wrapText="0"/>
    </xf>
    <xf borderId="0" fillId="0" fontId="20" numFmtId="172" xfId="0" applyAlignment="1" applyFont="1" applyNumberFormat="1">
      <alignment shrinkToFit="0" vertical="center" wrapText="0"/>
    </xf>
    <xf borderId="35" fillId="2" fontId="21" numFmtId="0" xfId="0" applyAlignment="1" applyBorder="1" applyFont="1">
      <alignment horizontal="left" shrinkToFit="0" vertical="bottom" wrapText="0"/>
    </xf>
    <xf borderId="36" fillId="0" fontId="11" numFmtId="0" xfId="0" applyBorder="1" applyFont="1"/>
    <xf borderId="37" fillId="9" fontId="1" numFmtId="0" xfId="0" applyAlignment="1" applyBorder="1" applyFont="1">
      <alignment shrinkToFit="0" vertical="bottom" wrapText="1"/>
    </xf>
    <xf borderId="38" fillId="9" fontId="1" numFmtId="0" xfId="0" applyAlignment="1" applyBorder="1" applyFont="1">
      <alignment shrinkToFit="0" vertical="bottom" wrapText="1"/>
    </xf>
    <xf borderId="37" fillId="0" fontId="8" numFmtId="0" xfId="0" applyAlignment="1" applyBorder="1" applyFont="1">
      <alignment shrinkToFit="0" vertical="bottom" wrapText="1"/>
    </xf>
    <xf borderId="38" fillId="0" fontId="8" numFmtId="0" xfId="0" applyAlignment="1" applyBorder="1" applyFont="1">
      <alignment horizontal="center" shrinkToFit="0" vertical="bottom" wrapText="1"/>
    </xf>
    <xf borderId="38" fillId="0" fontId="1" numFmtId="0" xfId="0" applyAlignment="1" applyBorder="1" applyFont="1">
      <alignment horizontal="center" shrinkToFit="0" vertical="bottom" wrapText="1"/>
    </xf>
    <xf borderId="39" fillId="0" fontId="8" numFmtId="0" xfId="0" applyAlignment="1" applyBorder="1" applyFont="1">
      <alignment shrinkToFit="0" vertical="bottom" wrapText="0"/>
    </xf>
    <xf borderId="38" fillId="0" fontId="1" numFmtId="0" xfId="0" applyAlignment="1" applyBorder="1" applyFont="1">
      <alignment horizontal="center" shrinkToFit="0" vertical="bottom" wrapText="0"/>
    </xf>
    <xf borderId="37" fillId="0" fontId="8" numFmtId="0" xfId="0" applyAlignment="1" applyBorder="1" applyFont="1">
      <alignment readingOrder="0" shrinkToFit="0" vertical="bottom" wrapText="1"/>
    </xf>
    <xf borderId="38" fillId="0" fontId="1" numFmtId="9" xfId="0" applyAlignment="1" applyBorder="1" applyFont="1" applyNumberFormat="1">
      <alignment horizontal="center" shrinkToFit="0" vertical="bottom" wrapText="1"/>
    </xf>
    <xf borderId="38" fillId="0" fontId="1" numFmtId="38" xfId="0" applyAlignment="1" applyBorder="1" applyFont="1" applyNumberFormat="1">
      <alignment horizontal="center" shrinkToFit="0" vertical="bottom" wrapText="1"/>
    </xf>
    <xf borderId="38" fillId="0" fontId="1" numFmtId="172" xfId="0" applyAlignment="1" applyBorder="1" applyFont="1" applyNumberFormat="1">
      <alignment horizontal="center" shrinkToFit="0" vertical="bottom" wrapText="1"/>
    </xf>
    <xf borderId="38" fillId="9" fontId="1" numFmtId="0" xfId="0" applyAlignment="1" applyBorder="1" applyFont="1">
      <alignment horizontal="center" shrinkToFit="0" vertical="bottom" wrapText="1"/>
    </xf>
    <xf borderId="38" fillId="0" fontId="1" numFmtId="173" xfId="0" applyAlignment="1" applyBorder="1" applyFont="1" applyNumberFormat="1">
      <alignment horizontal="center" shrinkToFit="0" vertical="bottom" wrapText="1"/>
    </xf>
    <xf borderId="38" fillId="0" fontId="1" numFmtId="4" xfId="0" applyAlignment="1" applyBorder="1" applyFont="1" applyNumberFormat="1">
      <alignment horizontal="center" shrinkToFit="0" vertical="bottom" wrapText="1"/>
    </xf>
    <xf borderId="40" fillId="0" fontId="8" numFmtId="0" xfId="0" applyAlignment="1" applyBorder="1" applyFont="1">
      <alignment horizontal="left" readingOrder="0" shrinkToFit="0" vertical="bottom" wrapText="1"/>
    </xf>
    <xf borderId="41" fillId="0" fontId="1" numFmtId="4" xfId="0" applyAlignment="1" applyBorder="1" applyFont="1" applyNumberFormat="1">
      <alignment horizontal="center" shrinkToFit="0" vertical="bottom" wrapText="1"/>
    </xf>
    <xf borderId="42" fillId="0" fontId="8" numFmtId="0" xfId="0" applyAlignment="1" applyBorder="1" applyFont="1">
      <alignment horizontal="left" readingOrder="0" shrinkToFit="0" vertical="bottom" wrapText="1"/>
    </xf>
    <xf borderId="43" fillId="0" fontId="1" numFmtId="173" xfId="0" applyAlignment="1" applyBorder="1" applyFont="1" applyNumberFormat="1">
      <alignment horizontal="center" shrinkToFit="0" vertical="bottom" wrapText="1"/>
    </xf>
    <xf borderId="0" fillId="0" fontId="12" numFmtId="3" xfId="0" applyAlignment="1" applyFont="1" applyNumberFormat="1">
      <alignment shrinkToFit="0" vertical="bottom" wrapText="0"/>
    </xf>
    <xf borderId="1" fillId="2" fontId="22" numFmtId="0" xfId="0" applyAlignment="1" applyBorder="1" applyFont="1">
      <alignment horizontal="right" shrinkToFit="0" vertical="bottom" wrapText="0"/>
    </xf>
    <xf borderId="1" fillId="2" fontId="23" numFmtId="0" xfId="0" applyAlignment="1" applyBorder="1" applyFont="1">
      <alignment horizontal="center" shrinkToFit="0" vertical="bottom" wrapText="0"/>
    </xf>
    <xf borderId="0" fillId="2" fontId="24" numFmtId="0" xfId="0" applyAlignment="1" applyFont="1">
      <alignment horizontal="center" shrinkToFit="0" vertical="bottom" wrapText="0"/>
    </xf>
    <xf borderId="0" fillId="2" fontId="12" numFmtId="0" xfId="0" applyAlignment="1" applyFont="1">
      <alignment shrinkToFit="0" vertical="bottom" wrapText="0"/>
    </xf>
    <xf borderId="1" fillId="10" fontId="25" numFmtId="0" xfId="0" applyAlignment="1" applyBorder="1" applyFill="1" applyFont="1">
      <alignment horizontal="center" shrinkToFit="0" vertical="bottom" wrapText="0"/>
    </xf>
    <xf borderId="0" fillId="0" fontId="12" numFmtId="0" xfId="0" applyAlignment="1" applyFont="1">
      <alignment horizontal="right" shrinkToFit="0" vertical="bottom" wrapText="0"/>
    </xf>
    <xf borderId="0" fillId="0" fontId="12" numFmtId="0" xfId="0" applyAlignment="1" applyFont="1">
      <alignment horizontal="left" shrinkToFit="0" vertical="bottom" wrapText="0"/>
    </xf>
    <xf borderId="0" fillId="0" fontId="9" numFmtId="0" xfId="0" applyAlignment="1" applyFont="1">
      <alignment horizontal="right" shrinkToFit="0" vertical="bottom" wrapText="0"/>
    </xf>
    <xf borderId="0" fillId="0" fontId="26" numFmtId="0" xfId="0" applyAlignment="1" applyFont="1">
      <alignment horizontal="center" shrinkToFit="0" vertical="bottom" wrapText="0"/>
    </xf>
    <xf borderId="0" fillId="0" fontId="27" numFmtId="0" xfId="0" applyAlignment="1" applyFont="1">
      <alignment horizontal="center" readingOrder="0" shrinkToFit="0" vertical="bottom" wrapText="0"/>
    </xf>
    <xf borderId="0" fillId="0" fontId="9" numFmtId="0" xfId="0" applyAlignment="1" applyFont="1">
      <alignment horizontal="center" shrinkToFit="0" vertical="bottom" wrapText="0"/>
    </xf>
    <xf borderId="1" fillId="2" fontId="28" numFmtId="0" xfId="0" applyAlignment="1" applyBorder="1" applyFont="1">
      <alignment horizontal="left" shrinkToFit="0" vertical="bottom" wrapText="0"/>
    </xf>
    <xf borderId="0" fillId="2" fontId="29" numFmtId="0" xfId="0" applyAlignment="1" applyFont="1">
      <alignment horizontal="center" shrinkToFit="0" vertical="bottom" wrapText="0"/>
    </xf>
    <xf borderId="0" fillId="2" fontId="9" numFmtId="0" xfId="0" applyAlignment="1" applyFont="1">
      <alignment horizontal="center" shrinkToFit="0" vertical="bottom" wrapText="0"/>
    </xf>
    <xf borderId="0" fillId="0" fontId="9" numFmtId="0" xfId="0" applyAlignment="1" applyFont="1">
      <alignment horizontal="left" readingOrder="0" shrinkToFit="0" vertical="bottom" wrapText="0"/>
    </xf>
    <xf borderId="0" fillId="0" fontId="12" numFmtId="38" xfId="0" applyAlignment="1" applyFont="1" applyNumberFormat="1">
      <alignment horizontal="center" shrinkToFit="0" vertical="bottom" wrapText="0"/>
    </xf>
    <xf borderId="0" fillId="0" fontId="30" numFmtId="38" xfId="0" applyAlignment="1" applyFont="1" applyNumberFormat="1">
      <alignment horizontal="center" shrinkToFit="0" vertical="bottom" wrapText="0"/>
    </xf>
    <xf borderId="0" fillId="0" fontId="9" numFmtId="38" xfId="0" applyAlignment="1" applyFont="1" applyNumberFormat="1">
      <alignment horizontal="center" shrinkToFit="0" vertical="bottom" wrapText="0"/>
    </xf>
    <xf borderId="0" fillId="2" fontId="31" numFmtId="38" xfId="0" applyAlignment="1" applyFont="1" applyNumberFormat="1">
      <alignment horizontal="center" shrinkToFit="0" vertical="bottom" wrapText="0"/>
    </xf>
    <xf borderId="0" fillId="2" fontId="32" numFmtId="38" xfId="0" applyAlignment="1" applyFont="1" applyNumberFormat="1">
      <alignment horizontal="center" shrinkToFit="0" vertical="bottom" wrapText="0"/>
    </xf>
    <xf borderId="0" fillId="2" fontId="12" numFmtId="38" xfId="0" applyAlignment="1" applyFont="1" applyNumberFormat="1">
      <alignment horizontal="center" shrinkToFit="0" vertical="bottom" wrapText="0"/>
    </xf>
    <xf borderId="0" fillId="2" fontId="12" numFmtId="0" xfId="0" applyAlignment="1" applyFont="1">
      <alignment horizontal="center" shrinkToFit="0" vertical="bottom" wrapText="0"/>
    </xf>
    <xf borderId="44" fillId="0" fontId="9" numFmtId="0" xfId="0" applyAlignment="1" applyBorder="1" applyFont="1">
      <alignment horizontal="left" shrinkToFit="0" vertical="bottom" wrapText="0"/>
    </xf>
    <xf borderId="44" fillId="0" fontId="12" numFmtId="38" xfId="0" applyAlignment="1" applyBorder="1" applyFont="1" applyNumberFormat="1">
      <alignment horizontal="center" shrinkToFit="0" vertical="bottom" wrapText="0"/>
    </xf>
    <xf borderId="0" fillId="0" fontId="12" numFmtId="0" xfId="0" applyAlignment="1" applyFont="1">
      <alignment horizontal="center" shrinkToFit="0" vertical="bottom" wrapText="0"/>
    </xf>
    <xf borderId="44" fillId="0" fontId="12" numFmtId="174" xfId="0" applyAlignment="1" applyBorder="1" applyFont="1" applyNumberFormat="1">
      <alignment horizontal="center" shrinkToFit="0" vertical="bottom" wrapText="0"/>
    </xf>
    <xf borderId="44" fillId="0" fontId="9" numFmtId="0" xfId="0" applyAlignment="1" applyBorder="1" applyFont="1">
      <alignment shrinkToFit="0" vertical="bottom" wrapText="0"/>
    </xf>
    <xf borderId="45" fillId="0" fontId="12" numFmtId="38" xfId="0" applyAlignment="1" applyBorder="1" applyFont="1" applyNumberFormat="1">
      <alignment horizontal="center" shrinkToFit="0" vertical="bottom" wrapText="0"/>
    </xf>
    <xf borderId="46" fillId="0" fontId="9" numFmtId="38" xfId="0" applyAlignment="1" applyBorder="1" applyFont="1" applyNumberFormat="1">
      <alignment horizontal="center" shrinkToFit="0" vertical="bottom" wrapText="0"/>
    </xf>
    <xf borderId="0" fillId="0" fontId="9" numFmtId="0" xfId="0" applyAlignment="1" applyFont="1">
      <alignment horizontal="left" shrinkToFit="0" vertical="bottom" wrapText="0"/>
    </xf>
    <xf borderId="44" fillId="0" fontId="9" numFmtId="0" xfId="0" applyAlignment="1" applyBorder="1" applyFont="1">
      <alignment horizontal="left" readingOrder="0" shrinkToFit="0" vertical="bottom" wrapText="0"/>
    </xf>
    <xf borderId="44" fillId="0" fontId="12" numFmtId="4" xfId="0" applyAlignment="1" applyBorder="1" applyFont="1" applyNumberFormat="1">
      <alignment horizontal="center" shrinkToFit="0" vertical="bottom" wrapText="0"/>
    </xf>
    <xf borderId="0" fillId="10" fontId="33" numFmtId="0" xfId="0" applyAlignment="1" applyFont="1">
      <alignment readingOrder="0"/>
    </xf>
    <xf borderId="45" fillId="0" fontId="9" numFmtId="0" xfId="0" applyAlignment="1" applyBorder="1" applyFont="1">
      <alignment horizontal="left" shrinkToFit="0" vertical="bottom" wrapText="0"/>
    </xf>
    <xf borderId="45" fillId="0" fontId="9" numFmtId="0" xfId="0" applyAlignment="1" applyBorder="1" applyFont="1">
      <alignment horizontal="right" readingOrder="0" shrinkToFit="0" vertical="bottom" wrapText="0"/>
    </xf>
    <xf borderId="0" fillId="2" fontId="9" numFmtId="38" xfId="0" applyAlignment="1" applyFont="1" applyNumberFormat="1">
      <alignment horizontal="center" shrinkToFit="0" vertical="bottom" wrapText="0"/>
    </xf>
    <xf borderId="47" fillId="0" fontId="9" numFmtId="0" xfId="0" applyAlignment="1" applyBorder="1" applyFont="1">
      <alignment horizontal="left" shrinkToFit="0" vertical="bottom" wrapText="0"/>
    </xf>
    <xf borderId="47" fillId="0" fontId="9" numFmtId="38" xfId="0" applyAlignment="1" applyBorder="1" applyFont="1" applyNumberFormat="1">
      <alignment horizontal="center" shrinkToFit="0" vertical="bottom" wrapText="0"/>
    </xf>
    <xf borderId="0" fillId="0" fontId="9" numFmtId="171" xfId="0" applyAlignment="1" applyFont="1" applyNumberFormat="1">
      <alignment horizontal="right" shrinkToFit="0" vertical="bottom" wrapText="0"/>
    </xf>
    <xf borderId="21" fillId="0" fontId="9" numFmtId="38" xfId="0" applyAlignment="1" applyBorder="1" applyFont="1" applyNumberFormat="1">
      <alignment horizontal="center" shrinkToFit="0" vertical="bottom" wrapText="0"/>
    </xf>
    <xf borderId="0" fillId="0" fontId="9" numFmtId="171" xfId="0" applyAlignment="1" applyFont="1" applyNumberFormat="1">
      <alignment horizontal="right" readingOrder="0" shrinkToFit="0" vertical="bottom" wrapText="0"/>
    </xf>
    <xf borderId="0" fillId="0" fontId="9" numFmtId="4" xfId="0" applyAlignment="1" applyFont="1" applyNumberFormat="1">
      <alignment horizontal="center" shrinkToFit="0" vertical="bottom" wrapText="0"/>
    </xf>
    <xf borderId="1" fillId="4" fontId="34" numFmtId="0" xfId="0" applyAlignment="1" applyBorder="1" applyFont="1">
      <alignment horizontal="right" readingOrder="0" shrinkToFit="0" vertical="bottom" wrapText="0"/>
    </xf>
    <xf borderId="44" fillId="0" fontId="12" numFmtId="0" xfId="0" applyAlignment="1" applyBorder="1" applyFont="1">
      <alignment shrinkToFit="0" vertical="bottom" wrapText="0"/>
    </xf>
    <xf borderId="44" fillId="0" fontId="9" numFmtId="0" xfId="0" applyAlignment="1" applyBorder="1" applyFont="1">
      <alignment horizontal="right" readingOrder="0" shrinkToFit="0" vertical="bottom" wrapText="0"/>
    </xf>
    <xf borderId="44" fillId="0" fontId="9" numFmtId="38" xfId="0" applyAlignment="1" applyBorder="1" applyFont="1" applyNumberFormat="1">
      <alignment horizontal="center" shrinkToFit="0" vertical="bottom" wrapText="0"/>
    </xf>
    <xf borderId="47" fillId="0" fontId="35" numFmtId="38" xfId="0" applyAlignment="1" applyBorder="1" applyFont="1" applyNumberFormat="1">
      <alignment horizontal="center" shrinkToFit="0" vertical="bottom" wrapText="0"/>
    </xf>
    <xf borderId="44" fillId="0" fontId="12" numFmtId="4" xfId="0" applyAlignment="1" applyBorder="1" applyFont="1" applyNumberFormat="1">
      <alignment horizontal="center" readingOrder="0" shrinkToFit="0" vertical="bottom" wrapText="0"/>
    </xf>
    <xf borderId="0" fillId="0" fontId="9" numFmtId="37" xfId="0" applyAlignment="1" applyFont="1" applyNumberFormat="1">
      <alignment horizontal="center" shrinkToFit="0" vertical="bottom" wrapText="0"/>
    </xf>
    <xf borderId="0" fillId="0" fontId="9" numFmtId="38" xfId="0" applyAlignment="1" applyFont="1" applyNumberFormat="1">
      <alignment horizontal="center" readingOrder="0" shrinkToFit="0" vertical="bottom" wrapText="0"/>
    </xf>
    <xf borderId="0" fillId="0" fontId="12" numFmtId="4" xfId="0" applyAlignment="1" applyFont="1" applyNumberFormat="1">
      <alignment horizontal="center" shrinkToFit="0" vertical="bottom" wrapText="0"/>
    </xf>
    <xf borderId="1" fillId="11" fontId="36" numFmtId="0" xfId="0" applyAlignment="1" applyBorder="1" applyFill="1" applyFont="1">
      <alignment horizontal="left" shrinkToFit="0" vertical="bottom" wrapText="0"/>
    </xf>
    <xf borderId="0" fillId="0" fontId="37" numFmtId="37" xfId="0" applyAlignment="1" applyFont="1" applyNumberFormat="1">
      <alignment horizontal="center" shrinkToFit="0" vertical="bottom" wrapText="0"/>
    </xf>
    <xf borderId="0" fillId="0" fontId="9" numFmtId="164" xfId="0" applyAlignment="1" applyFont="1" applyNumberFormat="1">
      <alignment horizontal="center" shrinkToFit="0" vertical="bottom" wrapText="0"/>
    </xf>
    <xf borderId="1" fillId="7" fontId="12" numFmtId="4" xfId="0" applyAlignment="1" applyBorder="1" applyFont="1" applyNumberFormat="1">
      <alignment horizontal="center" shrinkToFit="0" vertical="bottom" wrapText="0"/>
    </xf>
    <xf borderId="1" fillId="7" fontId="12" numFmtId="173" xfId="0" applyAlignment="1" applyBorder="1" applyFont="1" applyNumberFormat="1">
      <alignment horizontal="center" shrinkToFit="0" vertical="bottom" wrapText="0"/>
    </xf>
    <xf borderId="1" fillId="7" fontId="12" numFmtId="9" xfId="0" applyAlignment="1" applyBorder="1" applyFont="1" applyNumberFormat="1">
      <alignment horizontal="center" shrinkToFit="0" vertical="bottom" wrapText="0"/>
    </xf>
    <xf borderId="0" fillId="4" fontId="12" numFmtId="0" xfId="0" applyAlignment="1" applyFont="1">
      <alignment horizontal="center" shrinkToFit="0" vertical="bottom" wrapText="0"/>
    </xf>
    <xf borderId="1" fillId="4" fontId="38" numFmtId="0" xfId="0" applyAlignment="1" applyBorder="1" applyFont="1">
      <alignment horizontal="left" readingOrder="0" shrinkToFit="0" vertical="bottom" wrapText="0"/>
    </xf>
    <xf borderId="0" fillId="7" fontId="12" numFmtId="0" xfId="0" applyAlignment="1" applyFont="1">
      <alignment horizontal="center" readingOrder="0" shrinkToFit="0" vertical="bottom" wrapText="0"/>
    </xf>
    <xf borderId="1" fillId="4" fontId="12" numFmtId="9" xfId="0" applyAlignment="1" applyBorder="1" applyFont="1" applyNumberFormat="1">
      <alignment horizontal="center" shrinkToFit="0" vertical="bottom" wrapText="0"/>
    </xf>
    <xf borderId="0" fillId="4" fontId="9" numFmtId="0" xfId="0" applyAlignment="1" applyFont="1">
      <alignment horizontal="left" readingOrder="0" shrinkToFit="0" vertical="bottom" wrapText="0"/>
    </xf>
    <xf borderId="0" fillId="7" fontId="12" numFmtId="0" xfId="0" applyAlignment="1" applyFont="1">
      <alignment horizontal="center" shrinkToFit="0" vertical="bottom" wrapText="0"/>
    </xf>
    <xf borderId="0" fillId="4" fontId="12" numFmtId="0" xfId="0" applyAlignment="1" applyFont="1">
      <alignment shrinkToFit="0" vertical="bottom" wrapText="0"/>
    </xf>
    <xf borderId="1" fillId="4" fontId="12" numFmtId="173" xfId="0" applyAlignment="1" applyBorder="1" applyFont="1" applyNumberFormat="1">
      <alignment horizontal="center" shrinkToFit="0" vertical="bottom" wrapText="0"/>
    </xf>
    <xf borderId="1" fillId="4" fontId="39" numFmtId="0" xfId="0" applyAlignment="1" applyBorder="1" applyFont="1">
      <alignment horizontal="left" shrinkToFit="0" vertical="bottom" wrapText="0"/>
    </xf>
    <xf borderId="0" fillId="4" fontId="12" numFmtId="0" xfId="0" applyAlignment="1" applyFont="1">
      <alignment horizontal="left" shrinkToFit="0" vertical="bottom" wrapText="0"/>
    </xf>
    <xf borderId="0" fillId="4" fontId="12" numFmtId="9" xfId="0" applyAlignment="1" applyFont="1" applyNumberFormat="1">
      <alignment horizontal="center" shrinkToFit="0" vertical="bottom" wrapText="0"/>
    </xf>
    <xf borderId="0" fillId="4" fontId="12" numFmtId="38" xfId="0" applyAlignment="1" applyFont="1" applyNumberFormat="1">
      <alignment horizontal="center" shrinkToFit="0" vertical="bottom" wrapText="0"/>
    </xf>
    <xf borderId="0" fillId="4" fontId="40" numFmtId="175" xfId="0" applyAlignment="1" applyFont="1" applyNumberFormat="1">
      <alignment horizontal="center" shrinkToFit="0" vertical="bottom" wrapText="0"/>
    </xf>
    <xf borderId="1" fillId="4" fontId="12" numFmtId="40" xfId="0" applyAlignment="1" applyBorder="1" applyFont="1" applyNumberFormat="1">
      <alignment horizontal="center" shrinkToFit="0" vertical="bottom" wrapText="0"/>
    </xf>
    <xf borderId="0" fillId="4" fontId="12" numFmtId="3" xfId="0" applyAlignment="1" applyFont="1" applyNumberFormat="1">
      <alignment horizontal="center" shrinkToFit="0" vertical="bottom" wrapText="0"/>
    </xf>
    <xf borderId="0" fillId="4" fontId="12" numFmtId="38" xfId="0" applyAlignment="1" applyFont="1" applyNumberFormat="1">
      <alignment horizontal="right" shrinkToFit="0" vertical="bottom" wrapText="0"/>
    </xf>
    <xf borderId="1" fillId="4" fontId="12" numFmtId="38" xfId="0" applyAlignment="1" applyBorder="1" applyFont="1" applyNumberFormat="1">
      <alignment horizontal="center" shrinkToFit="0" vertical="bottom" wrapText="0"/>
    </xf>
    <xf borderId="0" fillId="0" fontId="12" numFmtId="9" xfId="0" applyAlignment="1" applyFont="1" applyNumberFormat="1">
      <alignment horizontal="center" shrinkToFit="0" vertical="bottom" wrapText="0"/>
    </xf>
    <xf borderId="0" fillId="0" fontId="1" numFmtId="0" xfId="0" applyAlignment="1" applyFont="1">
      <alignment horizontal="center" shrinkToFit="0" vertical="bottom" wrapText="0"/>
    </xf>
    <xf borderId="8" fillId="0" fontId="41" numFmtId="0" xfId="0" applyAlignment="1" applyBorder="1" applyFont="1">
      <alignment shrinkToFit="0" vertical="bottom" wrapText="0"/>
    </xf>
    <xf borderId="48" fillId="0" fontId="1" numFmtId="0" xfId="0" applyAlignment="1" applyBorder="1" applyFont="1">
      <alignment shrinkToFit="0" vertical="bottom" wrapText="0"/>
    </xf>
    <xf borderId="48" fillId="0" fontId="1" numFmtId="0" xfId="0" applyAlignment="1" applyBorder="1" applyFont="1">
      <alignment horizontal="center" shrinkToFit="0" vertical="bottom" wrapText="0"/>
    </xf>
    <xf borderId="31" fillId="0" fontId="1" numFmtId="0" xfId="0" applyAlignment="1" applyBorder="1" applyFont="1">
      <alignment shrinkToFit="0" vertical="bottom" wrapText="0"/>
    </xf>
    <xf borderId="28" fillId="0" fontId="1" numFmtId="0" xfId="0" applyAlignment="1" applyBorder="1" applyFont="1">
      <alignment shrinkToFit="0" vertical="bottom" wrapText="0"/>
    </xf>
    <xf borderId="49" fillId="0" fontId="1" numFmtId="0" xfId="0" applyAlignment="1" applyBorder="1" applyFont="1">
      <alignment shrinkToFit="0" vertical="bottom" wrapText="0"/>
    </xf>
    <xf borderId="28" fillId="0" fontId="8" numFmtId="0" xfId="0" applyAlignment="1" applyBorder="1" applyFont="1">
      <alignment horizontal="right" shrinkToFit="0" vertical="bottom" wrapText="0"/>
    </xf>
    <xf borderId="0" fillId="0" fontId="42" numFmtId="3" xfId="0" applyAlignment="1" applyFont="1" applyNumberFormat="1">
      <alignment horizontal="center" shrinkToFit="0" vertical="bottom" wrapText="0"/>
    </xf>
    <xf borderId="0" fillId="0" fontId="43" numFmtId="0" xfId="0" applyAlignment="1" applyFont="1">
      <alignment horizontal="center" shrinkToFit="0" vertical="bottom" wrapText="0"/>
    </xf>
    <xf borderId="49" fillId="0" fontId="44" numFmtId="0" xfId="0" applyAlignment="1" applyBorder="1" applyFont="1">
      <alignment horizontal="center" shrinkToFit="0" vertical="bottom" wrapText="0"/>
    </xf>
    <xf borderId="44" fillId="0" fontId="1" numFmtId="3" xfId="0" applyAlignment="1" applyBorder="1" applyFont="1" applyNumberFormat="1">
      <alignment horizontal="center" shrinkToFit="0" vertical="bottom" wrapText="0"/>
    </xf>
    <xf borderId="50" fillId="0" fontId="1" numFmtId="3" xfId="0" applyAlignment="1" applyBorder="1" applyFont="1" applyNumberFormat="1">
      <alignment horizontal="center" shrinkToFit="0" vertical="bottom" wrapText="0"/>
    </xf>
    <xf borderId="10" fillId="0" fontId="1" numFmtId="0" xfId="0" applyAlignment="1" applyBorder="1" applyFont="1">
      <alignment shrinkToFit="0" vertical="bottom" wrapText="0"/>
    </xf>
    <xf borderId="21" fillId="0" fontId="1" numFmtId="0" xfId="0" applyAlignment="1" applyBorder="1" applyFont="1">
      <alignment shrinkToFit="0" vertical="bottom" wrapText="0"/>
    </xf>
    <xf borderId="21" fillId="0" fontId="1" numFmtId="0" xfId="0" applyAlignment="1" applyBorder="1" applyFont="1">
      <alignment horizontal="center" shrinkToFit="0" vertical="bottom" wrapText="0"/>
    </xf>
    <xf borderId="51" fillId="0" fontId="1" numFmtId="0" xfId="0" applyAlignment="1" applyBorder="1" applyFont="1">
      <alignment shrinkToFit="0" vertical="bottom" wrapText="0"/>
    </xf>
    <xf borderId="0" fillId="0" fontId="45" numFmtId="0" xfId="0" applyAlignment="1" applyFont="1">
      <alignment vertical="bottom"/>
    </xf>
    <xf borderId="0" fillId="4" fontId="46" numFmtId="176" xfId="0" applyAlignment="1" applyFont="1" applyNumberFormat="1">
      <alignment horizontal="right" vertical="bottom"/>
    </xf>
    <xf borderId="0" fillId="0" fontId="45" numFmtId="177" xfId="0" applyAlignment="1" applyFont="1" applyNumberFormat="1">
      <alignment vertical="bottom"/>
    </xf>
    <xf borderId="0" fillId="0" fontId="47" numFmtId="177" xfId="0" applyAlignment="1" applyFont="1" applyNumberFormat="1">
      <alignment vertical="bottom"/>
    </xf>
    <xf borderId="0" fillId="12" fontId="46" numFmtId="177" xfId="0" applyAlignment="1" applyFill="1" applyFont="1" applyNumberFormat="1">
      <alignment readingOrder="0" vertical="bottom"/>
    </xf>
    <xf borderId="0" fillId="0" fontId="45" numFmtId="177" xfId="0" applyAlignment="1" applyFont="1" applyNumberFormat="1">
      <alignment horizontal="center" vertical="bottom"/>
    </xf>
    <xf borderId="0" fillId="12" fontId="46" numFmtId="4" xfId="0" applyAlignment="1" applyFont="1" applyNumberFormat="1">
      <alignment horizontal="right" readingOrder="0" vertical="bottom"/>
    </xf>
    <xf borderId="0" fillId="0" fontId="45" numFmtId="3" xfId="0" applyAlignment="1" applyFont="1" applyNumberFormat="1">
      <alignment vertical="bottom"/>
    </xf>
    <xf borderId="0" fillId="13" fontId="48" numFmtId="3" xfId="0" applyAlignment="1" applyFill="1" applyFont="1" applyNumberFormat="1">
      <alignment horizontal="center" vertical="bottom"/>
    </xf>
    <xf borderId="0" fillId="13" fontId="48" numFmtId="3" xfId="0" applyAlignment="1" applyFont="1" applyNumberFormat="1">
      <alignment horizontal="center" readingOrder="0" vertical="bottom"/>
    </xf>
    <xf borderId="0" fillId="0" fontId="47" numFmtId="3" xfId="0" applyAlignment="1" applyFont="1" applyNumberFormat="1">
      <alignment vertical="bottom"/>
    </xf>
    <xf borderId="0" fillId="12" fontId="46" numFmtId="3" xfId="0" applyAlignment="1" applyFont="1" applyNumberFormat="1">
      <alignment readingOrder="0" vertical="bottom"/>
    </xf>
    <xf borderId="19" fillId="0" fontId="49" numFmtId="3" xfId="0" applyAlignment="1" applyBorder="1" applyFont="1" applyNumberFormat="1">
      <alignment shrinkToFit="0" vertical="bottom" wrapText="0"/>
    </xf>
    <xf borderId="0" fillId="12" fontId="45" numFmtId="10" xfId="0" applyAlignment="1" applyFont="1" applyNumberFormat="1">
      <alignment horizontal="right" readingOrder="0" vertical="bottom"/>
    </xf>
    <xf borderId="0" fillId="0" fontId="47" numFmtId="3" xfId="0" applyAlignment="1" applyFont="1" applyNumberFormat="1">
      <alignment shrinkToFit="0" vertical="bottom" wrapText="1"/>
    </xf>
    <xf borderId="0" fillId="0" fontId="45" numFmtId="10" xfId="0" applyAlignment="1" applyFont="1" applyNumberFormat="1">
      <alignment horizontal="right" readingOrder="0" vertical="bottom"/>
    </xf>
    <xf borderId="0" fillId="0" fontId="47" numFmtId="0" xfId="0" applyAlignment="1" applyFont="1">
      <alignment vertical="bottom"/>
    </xf>
    <xf borderId="0" fillId="12" fontId="46" numFmtId="10" xfId="0" applyAlignment="1" applyFont="1" applyNumberFormat="1">
      <alignment horizontal="right" vertical="bottom"/>
    </xf>
    <xf borderId="0" fillId="0" fontId="47" numFmtId="0" xfId="0" applyAlignment="1" applyFont="1">
      <alignment readingOrder="0" vertical="bottom"/>
    </xf>
    <xf borderId="0" fillId="0" fontId="45" numFmtId="4" xfId="0" applyAlignment="1" applyFont="1" applyNumberFormat="1">
      <alignment horizontal="right" readingOrder="0" vertical="bottom"/>
    </xf>
    <xf borderId="0" fillId="12" fontId="46" numFmtId="10" xfId="0" applyAlignment="1" applyFont="1" applyNumberFormat="1">
      <alignment horizontal="right" readingOrder="0" vertical="bottom"/>
    </xf>
    <xf borderId="0" fillId="0" fontId="45" numFmtId="10" xfId="0" applyAlignment="1" applyFont="1" applyNumberFormat="1">
      <alignment horizontal="right" vertical="bottom"/>
    </xf>
    <xf borderId="0" fillId="0" fontId="47" numFmtId="3" xfId="0" applyAlignment="1" applyFont="1" applyNumberFormat="1">
      <alignment readingOrder="0" vertical="bottom"/>
    </xf>
    <xf borderId="0" fillId="0" fontId="46" numFmtId="10" xfId="0" applyAlignment="1" applyFont="1" applyNumberFormat="1">
      <alignment horizontal="right" vertical="bottom"/>
    </xf>
    <xf borderId="0" fillId="0" fontId="45" numFmtId="9" xfId="0" applyAlignment="1" applyFont="1" applyNumberFormat="1">
      <alignment horizontal="right" vertical="bottom"/>
    </xf>
    <xf borderId="47" fillId="0" fontId="1" numFmtId="0" xfId="0" applyAlignment="1" applyBorder="1" applyFont="1">
      <alignment shrinkToFit="0" vertical="bottom" wrapText="0"/>
    </xf>
    <xf borderId="52" fillId="0" fontId="11" numFmtId="0" xfId="0" applyBorder="1" applyFont="1"/>
    <xf borderId="19" fillId="0" fontId="45" numFmtId="0" xfId="0" applyAlignment="1" applyBorder="1" applyFont="1">
      <alignment vertical="bottom"/>
    </xf>
    <xf borderId="53" fillId="14" fontId="50" numFmtId="0" xfId="0" applyAlignment="1" applyBorder="1" applyFill="1" applyFont="1">
      <alignment vertical="bottom"/>
    </xf>
    <xf borderId="54" fillId="0" fontId="11" numFmtId="0" xfId="0" applyBorder="1" applyFont="1"/>
    <xf borderId="19" fillId="14" fontId="50" numFmtId="10" xfId="0" applyAlignment="1" applyBorder="1" applyFont="1" applyNumberFormat="1">
      <alignment horizontal="righ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Net Cash Flows</a:t>
            </a:r>
          </a:p>
        </c:rich>
      </c:tx>
      <c:overlay val="0"/>
    </c:title>
    <c:plotArea>
      <c:layout/>
      <c:barChart>
        <c:barDir val="col"/>
        <c:ser>
          <c:idx val="0"/>
          <c:order val="0"/>
          <c:tx>
            <c:v>After Tax Cumilative Cash Flows</c:v>
          </c:tx>
          <c:spPr>
            <a:solidFill>
              <a:schemeClr val="accent1"/>
            </a:solidFill>
            <a:ln cmpd="sng">
              <a:solidFill>
                <a:srgbClr val="000000"/>
              </a:solidFill>
            </a:ln>
          </c:spPr>
          <c:cat>
            <c:strRef>
              <c:f>'Pro Forma'!$B$6:$V$6</c:f>
            </c:strRef>
          </c:cat>
          <c:val>
            <c:numRef>
              <c:f>'Pro Forma'!$B$39:$V$39</c:f>
              <c:numCache/>
            </c:numRef>
          </c:val>
        </c:ser>
        <c:ser>
          <c:idx val="1"/>
          <c:order val="1"/>
          <c:tx>
            <c:v>Present Value Cash Flows</c:v>
          </c:tx>
          <c:spPr>
            <a:solidFill>
              <a:schemeClr val="accent2"/>
            </a:solidFill>
            <a:ln cmpd="sng">
              <a:solidFill>
                <a:srgbClr val="000000"/>
              </a:solidFill>
            </a:ln>
          </c:spPr>
          <c:cat>
            <c:strRef>
              <c:f>'Pro Forma'!$B$6:$V$6</c:f>
            </c:strRef>
          </c:cat>
          <c:val>
            <c:numRef>
              <c:f>'Pro Forma'!$B$41:$V$41</c:f>
              <c:numCache/>
            </c:numRef>
          </c:val>
        </c:ser>
        <c:axId val="1044791135"/>
        <c:axId val="270107138"/>
      </c:barChart>
      <c:catAx>
        <c:axId val="10447911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70107138"/>
      </c:catAx>
      <c:valAx>
        <c:axId val="27010713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4791135"/>
      </c:valAx>
    </c:plotArea>
    <c:legend>
      <c:legendPos val="r"/>
      <c:overlay val="0"/>
      <c:txPr>
        <a:bodyPr/>
        <a:lstStyle/>
        <a:p>
          <a:pPr lvl="0">
            <a:defRPr b="0">
              <a:solidFill>
                <a:schemeClr val="dk1"/>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Revenues</c:v>
          </c:tx>
          <c:spPr>
            <a:ln cmpd="sng">
              <a:solidFill>
                <a:srgbClr val="4F81BD"/>
              </a:solidFill>
            </a:ln>
          </c:spPr>
          <c:marker>
            <c:symbol val="none"/>
          </c:marker>
          <c:val>
            <c:numRef>
              <c:f>'Pro Forma'!$C$16:$V$16</c:f>
              <c:numCache/>
            </c:numRef>
          </c:val>
          <c:smooth val="0"/>
        </c:ser>
        <c:ser>
          <c:idx val="1"/>
          <c:order val="1"/>
          <c:tx>
            <c:v>Expenses</c:v>
          </c:tx>
          <c:spPr>
            <a:ln cmpd="sng">
              <a:solidFill>
                <a:srgbClr val="C0504D"/>
              </a:solidFill>
            </a:ln>
          </c:spPr>
          <c:marker>
            <c:symbol val="none"/>
          </c:marker>
          <c:val>
            <c:numRef>
              <c:f>'Pro Forma'!$C$24:$V$24</c:f>
              <c:numCache/>
            </c:numRef>
          </c:val>
          <c:smooth val="0"/>
        </c:ser>
        <c:ser>
          <c:idx val="2"/>
          <c:order val="2"/>
          <c:tx>
            <c:v>Depreciation</c:v>
          </c:tx>
          <c:spPr>
            <a:ln cmpd="sng">
              <a:solidFill>
                <a:srgbClr val="9BBB59"/>
              </a:solidFill>
            </a:ln>
          </c:spPr>
          <c:marker>
            <c:symbol val="none"/>
          </c:marker>
          <c:val>
            <c:numRef>
              <c:f>'Pro Forma'!$C$36:$V$36</c:f>
              <c:numCache/>
            </c:numRef>
          </c:val>
          <c:smooth val="0"/>
        </c:ser>
        <c:axId val="81783313"/>
        <c:axId val="1234100002"/>
      </c:lineChart>
      <c:catAx>
        <c:axId val="817833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chemeClr val="lt1"/>
                </a:solidFill>
                <a:latin typeface="+mn-lt"/>
              </a:defRPr>
            </a:pPr>
          </a:p>
        </c:txPr>
        <c:crossAx val="1234100002"/>
      </c:catAx>
      <c:valAx>
        <c:axId val="12341000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783313"/>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annual revenues ($)</a:t>
            </a:r>
          </a:p>
        </c:rich>
      </c:tx>
      <c:overlay val="0"/>
    </c:title>
    <c:plotArea>
      <c:layout/>
      <c:barChart>
        <c:barDir val="col"/>
        <c:ser>
          <c:idx val="0"/>
          <c:order val="0"/>
          <c:spPr>
            <a:solidFill>
              <a:schemeClr val="accent1"/>
            </a:solidFill>
            <a:ln cmpd="sng">
              <a:solidFill>
                <a:srgbClr val="000000"/>
              </a:solidFill>
            </a:ln>
          </c:spPr>
          <c:cat>
            <c:strRef>
              <c:f>'Pro Forma'!$C$6:$V$6</c:f>
            </c:strRef>
          </c:cat>
          <c:val>
            <c:numRef>
              <c:f>'Pro Forma'!$C$16:$V$16</c:f>
              <c:numCache/>
            </c:numRef>
          </c:val>
        </c:ser>
        <c:axId val="2027690809"/>
        <c:axId val="988756635"/>
      </c:barChart>
      <c:catAx>
        <c:axId val="20276908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8756635"/>
      </c:catAx>
      <c:valAx>
        <c:axId val="9887566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769080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annual expenses ($)</a:t>
            </a:r>
          </a:p>
        </c:rich>
      </c:tx>
      <c:overlay val="0"/>
    </c:title>
    <c:plotArea>
      <c:layout/>
      <c:barChart>
        <c:barDir val="col"/>
        <c:ser>
          <c:idx val="0"/>
          <c:order val="0"/>
          <c:spPr>
            <a:solidFill>
              <a:schemeClr val="accent1"/>
            </a:solidFill>
            <a:ln cmpd="sng">
              <a:solidFill>
                <a:srgbClr val="000000"/>
              </a:solidFill>
            </a:ln>
          </c:spPr>
          <c:cat>
            <c:strRef>
              <c:f>'Pro Forma'!$C$6:$V$6</c:f>
            </c:strRef>
          </c:cat>
          <c:val>
            <c:numRef>
              <c:f>'Pro Forma'!$C$24:$V$24</c:f>
              <c:numCache/>
            </c:numRef>
          </c:val>
        </c:ser>
        <c:axId val="1507481326"/>
        <c:axId val="746302310"/>
      </c:barChart>
      <c:catAx>
        <c:axId val="15074813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46302310"/>
      </c:catAx>
      <c:valAx>
        <c:axId val="7463023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748132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annual expenses ($)</a:t>
            </a:r>
          </a:p>
        </c:rich>
      </c:tx>
      <c:overlay val="0"/>
    </c:title>
    <c:plotArea>
      <c:layout/>
      <c:barChart>
        <c:barDir val="col"/>
        <c:ser>
          <c:idx val="0"/>
          <c:order val="0"/>
          <c:spPr>
            <a:solidFill>
              <a:schemeClr val="accent1"/>
            </a:solidFill>
            <a:ln cmpd="sng">
              <a:solidFill>
                <a:srgbClr val="000000"/>
              </a:solidFill>
            </a:ln>
          </c:spPr>
          <c:cat>
            <c:strRef>
              <c:f>'Pro Forma'!$C$6:$V$6</c:f>
            </c:strRef>
          </c:cat>
          <c:val>
            <c:numRef>
              <c:f>'Pro Forma'!$C$24:$V$24</c:f>
              <c:numCache/>
            </c:numRef>
          </c:val>
        </c:ser>
        <c:axId val="1091758480"/>
        <c:axId val="336712559"/>
      </c:barChart>
      <c:catAx>
        <c:axId val="10917584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36712559"/>
      </c:catAx>
      <c:valAx>
        <c:axId val="3367125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175848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Net income ($)</a:t>
            </a:r>
          </a:p>
        </c:rich>
      </c:tx>
      <c:overlay val="0"/>
    </c:title>
    <c:plotArea>
      <c:layout/>
      <c:barChart>
        <c:barDir val="col"/>
        <c:ser>
          <c:idx val="0"/>
          <c:order val="0"/>
          <c:tx>
            <c:v>Net Income before Tax</c:v>
          </c:tx>
          <c:spPr>
            <a:solidFill>
              <a:schemeClr val="accent1"/>
            </a:solidFill>
            <a:ln cmpd="sng">
              <a:solidFill>
                <a:srgbClr val="000000"/>
              </a:solidFill>
            </a:ln>
          </c:spPr>
          <c:cat>
            <c:strRef>
              <c:f>'Pro Forma'!$C$6:$V$6</c:f>
            </c:strRef>
          </c:cat>
          <c:val>
            <c:numRef>
              <c:f>'Pro Forma'!$C$31:$V$31</c:f>
              <c:numCache/>
            </c:numRef>
          </c:val>
        </c:ser>
        <c:ser>
          <c:idx val="1"/>
          <c:order val="1"/>
          <c:tx>
            <c:v>Net Income after Tax</c:v>
          </c:tx>
          <c:spPr>
            <a:solidFill>
              <a:schemeClr val="accent2"/>
            </a:solidFill>
            <a:ln cmpd="sng">
              <a:solidFill>
                <a:srgbClr val="000000"/>
              </a:solidFill>
            </a:ln>
          </c:spPr>
          <c:cat>
            <c:strRef>
              <c:f>'Pro Forma'!$C$6:$V$6</c:f>
            </c:strRef>
          </c:cat>
          <c:val>
            <c:numRef>
              <c:f>'Pro Forma'!$C$33:$V$33</c:f>
              <c:numCache/>
            </c:numRef>
          </c:val>
        </c:ser>
        <c:axId val="1189320441"/>
        <c:axId val="325735877"/>
      </c:barChart>
      <c:catAx>
        <c:axId val="11893204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5735877"/>
      </c:catAx>
      <c:valAx>
        <c:axId val="3257358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9320441"/>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66675</xdr:colOff>
      <xdr:row>51</xdr:row>
      <xdr:rowOff>85725</xdr:rowOff>
    </xdr:from>
    <xdr:ext cx="9210675" cy="5695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923925</xdr:colOff>
      <xdr:row>46</xdr:row>
      <xdr:rowOff>114300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504825</xdr:colOff>
      <xdr:row>65</xdr:row>
      <xdr:rowOff>114300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466725</xdr:colOff>
      <xdr:row>88</xdr:row>
      <xdr:rowOff>76200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95250</xdr:colOff>
      <xdr:row>59</xdr:row>
      <xdr:rowOff>142875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466725</xdr:colOff>
      <xdr:row>87</xdr:row>
      <xdr:rowOff>76200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min="2" max="2" width="150.71"/>
    <col customWidth="1" min="3" max="26" width="8.0"/>
  </cols>
  <sheetData>
    <row r="1" ht="26.25" customHeight="1">
      <c r="A1" s="1"/>
      <c r="B1" s="2" t="s">
        <v>0</v>
      </c>
    </row>
    <row r="2" ht="12.75" customHeight="1">
      <c r="A2" s="1"/>
      <c r="B2" s="1"/>
    </row>
    <row r="3" ht="18.0" customHeight="1">
      <c r="A3" s="3"/>
      <c r="B3" s="4" t="s">
        <v>1</v>
      </c>
    </row>
    <row r="4" ht="31.5" customHeight="1">
      <c r="A4" s="3"/>
      <c r="B4" s="5" t="s">
        <v>2</v>
      </c>
    </row>
    <row r="5" ht="18.0" customHeight="1">
      <c r="A5" s="6"/>
      <c r="B5" s="7"/>
      <c r="C5" s="8"/>
      <c r="D5" s="8"/>
      <c r="E5" s="8"/>
      <c r="F5" s="8"/>
      <c r="G5" s="8"/>
      <c r="H5" s="8"/>
      <c r="I5" s="8"/>
      <c r="J5" s="8"/>
      <c r="K5" s="8"/>
      <c r="L5" s="8"/>
      <c r="M5" s="8"/>
      <c r="N5" s="8"/>
      <c r="O5" s="8"/>
      <c r="P5" s="8"/>
      <c r="Q5" s="8"/>
      <c r="R5" s="8"/>
      <c r="S5" s="8"/>
      <c r="T5" s="8"/>
      <c r="U5" s="8"/>
      <c r="V5" s="8"/>
      <c r="W5" s="8"/>
      <c r="X5" s="8"/>
      <c r="Y5" s="8"/>
      <c r="Z5" s="8"/>
    </row>
    <row r="6" ht="18.0" customHeight="1">
      <c r="A6" s="3"/>
      <c r="B6" s="9" t="s">
        <v>3</v>
      </c>
    </row>
    <row r="7" ht="12.75" customHeight="1">
      <c r="A7" s="3"/>
    </row>
    <row r="8" ht="38.25" customHeight="1">
      <c r="A8" s="3"/>
      <c r="B8" s="10" t="s">
        <v>4</v>
      </c>
    </row>
    <row r="9" ht="38.25" customHeight="1">
      <c r="A9" s="3"/>
      <c r="B9" s="11" t="s">
        <v>5</v>
      </c>
    </row>
    <row r="10" ht="12.75" customHeight="1">
      <c r="A10" s="3"/>
      <c r="B10" s="11" t="s">
        <v>6</v>
      </c>
    </row>
    <row r="11" ht="12.75" customHeight="1">
      <c r="A11" s="3"/>
      <c r="B11" s="12"/>
    </row>
    <row r="12" ht="25.5" customHeight="1">
      <c r="A12" s="3"/>
      <c r="B12" s="13" t="s">
        <v>7</v>
      </c>
    </row>
    <row r="13" ht="12.75" customHeight="1">
      <c r="A13" s="3"/>
      <c r="B13" s="1"/>
    </row>
    <row r="14" ht="38.25" customHeight="1">
      <c r="A14" s="3"/>
      <c r="B14" s="13" t="s">
        <v>8</v>
      </c>
    </row>
    <row r="15" ht="12.75" customHeight="1">
      <c r="A15" s="3"/>
      <c r="B15" s="1"/>
    </row>
    <row r="16" ht="51.0" customHeight="1">
      <c r="A16" s="3"/>
      <c r="B16" s="10" t="s">
        <v>9</v>
      </c>
    </row>
    <row r="17" ht="12.75" customHeight="1">
      <c r="A17" s="3"/>
      <c r="B17" s="1"/>
    </row>
    <row r="18" ht="25.5" customHeight="1">
      <c r="A18" s="3"/>
      <c r="B18" s="10" t="s">
        <v>10</v>
      </c>
    </row>
    <row r="19" ht="12.75" customHeight="1">
      <c r="A19" s="3"/>
      <c r="B19" s="1"/>
    </row>
    <row r="20" ht="12.75" customHeight="1">
      <c r="A20" s="3"/>
      <c r="B20" s="1"/>
    </row>
    <row r="21" ht="12.75" customHeight="1">
      <c r="A21" s="3"/>
      <c r="B21" s="1"/>
    </row>
    <row r="22" ht="12.75" customHeight="1">
      <c r="A22" s="3"/>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sheetData>
  <printOptions/>
  <pageMargins bottom="0.75" footer="0.0" header="0.0" left="0.7" right="0.7" top="0.75"/>
  <pageSetup orientation="landscape"/>
  <headerFooter>
    <oddHeader>&amp;L&amp;A Page &amp;P of </oddHeader>
    <oddFooter>&amp;C2105 1st Ave S, Minneapolis, MN 55404 Toll Free: 1-800-946-3640  Phone: 612-870-3461  Fax: 612-813-5612 info@windustry.org www.windustry.org</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46.0"/>
    <col customWidth="1" min="3" max="3" width="19.71"/>
    <col customWidth="1" min="4" max="4" width="11.86"/>
    <col customWidth="1" min="5" max="6" width="11.14"/>
    <col customWidth="1" min="7" max="7" width="30.71"/>
    <col customWidth="1" min="8" max="8" width="10.29"/>
    <col customWidth="1" min="9" max="9" width="51.43"/>
    <col customWidth="1" min="10" max="10" width="20.71"/>
    <col customWidth="1" min="11" max="11" width="13.57"/>
    <col customWidth="1" min="12" max="12" width="10.0"/>
    <col customWidth="1" min="13" max="13" width="23.71"/>
    <col customWidth="1" min="14" max="19" width="9.14"/>
    <col customWidth="1" min="20" max="26" width="8.0"/>
  </cols>
  <sheetData>
    <row r="1" ht="26.25" customHeight="1">
      <c r="A1" s="14"/>
      <c r="B1" s="15" t="s">
        <v>11</v>
      </c>
      <c r="C1" s="16"/>
      <c r="D1" s="17"/>
      <c r="E1" s="17"/>
      <c r="F1" s="18"/>
      <c r="G1" s="19"/>
      <c r="H1" s="17"/>
      <c r="I1" s="17"/>
      <c r="J1" s="17"/>
      <c r="K1" s="17"/>
      <c r="L1" s="17"/>
      <c r="M1" s="17"/>
      <c r="N1" s="17"/>
      <c r="O1" s="17"/>
      <c r="P1" s="17"/>
      <c r="Q1" s="17"/>
      <c r="R1" s="17"/>
      <c r="S1" s="17"/>
      <c r="T1" s="17"/>
      <c r="U1" s="17"/>
      <c r="V1" s="17"/>
      <c r="W1" s="17"/>
      <c r="X1" s="17"/>
      <c r="Y1" s="17"/>
      <c r="Z1" s="17"/>
    </row>
    <row r="2" ht="15.75" customHeight="1">
      <c r="A2" s="17"/>
      <c r="B2" s="17"/>
      <c r="C2" s="17"/>
      <c r="D2" s="17"/>
      <c r="E2" s="17"/>
      <c r="F2" s="17"/>
      <c r="G2" s="19"/>
      <c r="H2" s="17"/>
      <c r="I2" s="17"/>
      <c r="J2" s="17"/>
      <c r="K2" s="17"/>
      <c r="L2" s="17"/>
      <c r="M2" s="17"/>
      <c r="N2" s="17"/>
      <c r="O2" s="17"/>
      <c r="P2" s="17"/>
      <c r="Q2" s="17"/>
      <c r="R2" s="17"/>
      <c r="S2" s="17"/>
      <c r="T2" s="17"/>
      <c r="U2" s="17"/>
      <c r="V2" s="17"/>
      <c r="W2" s="17"/>
      <c r="X2" s="17"/>
      <c r="Y2" s="17"/>
      <c r="Z2" s="17"/>
    </row>
    <row r="3" ht="27.0" customHeight="1">
      <c r="A3" s="17"/>
      <c r="B3" s="20" t="s">
        <v>12</v>
      </c>
      <c r="C3" s="17"/>
      <c r="D3" s="17"/>
      <c r="E3" s="17"/>
      <c r="F3" s="17"/>
      <c r="G3" s="19"/>
      <c r="H3" s="17"/>
      <c r="I3" s="17"/>
      <c r="J3" s="17"/>
      <c r="K3" s="17"/>
      <c r="L3" s="17"/>
      <c r="M3" s="17"/>
      <c r="N3" s="17"/>
      <c r="O3" s="17"/>
      <c r="P3" s="17"/>
      <c r="Q3" s="17"/>
      <c r="R3" s="17"/>
      <c r="S3" s="17"/>
      <c r="T3" s="17"/>
      <c r="U3" s="17"/>
      <c r="V3" s="17"/>
      <c r="W3" s="17"/>
      <c r="X3" s="17"/>
      <c r="Y3" s="17"/>
      <c r="Z3" s="17"/>
    </row>
    <row r="4" ht="47.25" customHeight="1">
      <c r="A4" s="17"/>
      <c r="B4" s="21" t="s">
        <v>13</v>
      </c>
      <c r="C4" s="17"/>
      <c r="D4" s="17"/>
      <c r="E4" s="17"/>
      <c r="F4" s="17"/>
      <c r="G4" s="19"/>
      <c r="H4" s="17"/>
      <c r="I4" s="17"/>
      <c r="J4" s="17"/>
      <c r="K4" s="17"/>
      <c r="L4" s="17"/>
      <c r="M4" s="17"/>
      <c r="N4" s="17"/>
      <c r="O4" s="17"/>
      <c r="P4" s="17"/>
      <c r="Q4" s="17"/>
      <c r="R4" s="17"/>
      <c r="S4" s="17"/>
      <c r="T4" s="17"/>
      <c r="U4" s="17"/>
      <c r="V4" s="17"/>
      <c r="W4" s="17"/>
      <c r="X4" s="17"/>
      <c r="Y4" s="17"/>
      <c r="Z4" s="17"/>
    </row>
    <row r="5" ht="31.5" customHeight="1">
      <c r="A5" s="17"/>
      <c r="B5" s="22" t="s">
        <v>14</v>
      </c>
      <c r="C5" s="17"/>
      <c r="D5" s="17"/>
      <c r="E5" s="17"/>
      <c r="F5" s="17"/>
      <c r="G5" s="19"/>
      <c r="H5" s="17"/>
      <c r="I5" s="17"/>
      <c r="J5" s="17"/>
      <c r="K5" s="17"/>
      <c r="L5" s="17"/>
      <c r="M5" s="17"/>
      <c r="N5" s="17"/>
      <c r="O5" s="17"/>
      <c r="P5" s="17"/>
      <c r="Q5" s="17"/>
      <c r="R5" s="17"/>
      <c r="S5" s="17"/>
      <c r="T5" s="17"/>
      <c r="U5" s="17"/>
      <c r="V5" s="17"/>
      <c r="W5" s="17"/>
      <c r="X5" s="17"/>
      <c r="Y5" s="17"/>
      <c r="Z5" s="17"/>
    </row>
    <row r="6" ht="16.5" customHeight="1">
      <c r="A6" s="17"/>
      <c r="B6" s="23" t="s">
        <v>15</v>
      </c>
      <c r="C6" s="17"/>
      <c r="D6" s="17"/>
      <c r="E6" s="17"/>
      <c r="F6" s="17"/>
      <c r="G6" s="19"/>
      <c r="H6" s="17"/>
      <c r="I6" s="17"/>
      <c r="J6" s="17"/>
      <c r="K6" s="17"/>
      <c r="L6" s="17"/>
      <c r="M6" s="17"/>
      <c r="N6" s="17"/>
      <c r="O6" s="17"/>
      <c r="P6" s="17"/>
      <c r="Q6" s="17"/>
      <c r="R6" s="17"/>
      <c r="S6" s="17"/>
      <c r="T6" s="17"/>
      <c r="U6" s="17"/>
      <c r="V6" s="17"/>
      <c r="W6" s="17"/>
      <c r="X6" s="17"/>
      <c r="Y6" s="17"/>
      <c r="Z6" s="17"/>
    </row>
    <row r="7" ht="16.5" customHeight="1">
      <c r="A7" s="17"/>
      <c r="B7" s="17"/>
      <c r="C7" s="17"/>
      <c r="D7" s="24" t="s">
        <v>16</v>
      </c>
      <c r="E7" s="25" t="s">
        <v>17</v>
      </c>
      <c r="F7" s="25" t="s">
        <v>17</v>
      </c>
      <c r="G7" s="19"/>
      <c r="H7" s="17"/>
      <c r="I7" s="26" t="s">
        <v>18</v>
      </c>
      <c r="J7" s="27">
        <v>17.18</v>
      </c>
      <c r="K7" s="17"/>
      <c r="L7" s="17"/>
      <c r="M7" s="17"/>
      <c r="N7" s="17"/>
      <c r="O7" s="17"/>
      <c r="P7" s="17"/>
      <c r="Q7" s="17"/>
      <c r="R7" s="17"/>
      <c r="S7" s="17"/>
      <c r="T7" s="17"/>
      <c r="U7" s="17"/>
      <c r="V7" s="17"/>
      <c r="W7" s="17"/>
      <c r="X7" s="17"/>
      <c r="Y7" s="17"/>
      <c r="Z7" s="17"/>
    </row>
    <row r="8" ht="16.5" customHeight="1">
      <c r="A8" s="17"/>
      <c r="B8" s="14" t="s">
        <v>19</v>
      </c>
      <c r="C8" s="17"/>
      <c r="D8" s="28" t="s">
        <v>20</v>
      </c>
      <c r="E8" s="29" t="s">
        <v>21</v>
      </c>
      <c r="F8" s="29" t="s">
        <v>22</v>
      </c>
      <c r="G8" s="19"/>
      <c r="H8" s="17"/>
      <c r="I8" s="26" t="s">
        <v>23</v>
      </c>
      <c r="J8" s="30">
        <f>'Calculations Appendix'!K30</f>
        <v>0.03247448</v>
      </c>
      <c r="K8" s="17"/>
      <c r="L8" s="17"/>
      <c r="M8" s="17"/>
      <c r="N8" s="17"/>
      <c r="O8" s="17"/>
      <c r="P8" s="17"/>
      <c r="Q8" s="17"/>
      <c r="R8" s="17"/>
      <c r="S8" s="17"/>
      <c r="T8" s="17"/>
      <c r="U8" s="17"/>
      <c r="V8" s="17"/>
      <c r="W8" s="17"/>
      <c r="X8" s="17"/>
      <c r="Y8" s="17"/>
      <c r="Z8" s="17"/>
    </row>
    <row r="9" ht="15.75" customHeight="1">
      <c r="A9" s="17"/>
      <c r="B9" s="31" t="s">
        <v>24</v>
      </c>
      <c r="C9" s="32" t="s">
        <v>25</v>
      </c>
      <c r="D9" s="33"/>
      <c r="E9" s="34"/>
      <c r="F9" s="35"/>
      <c r="G9" s="19"/>
      <c r="H9" s="17"/>
      <c r="I9" s="17"/>
      <c r="J9" s="17"/>
      <c r="K9" s="17"/>
      <c r="L9" s="17"/>
      <c r="M9" s="17"/>
      <c r="N9" s="17"/>
      <c r="O9" s="17"/>
      <c r="P9" s="17"/>
      <c r="Q9" s="17"/>
      <c r="R9" s="17"/>
      <c r="S9" s="17"/>
      <c r="T9" s="17"/>
      <c r="U9" s="17"/>
      <c r="V9" s="17"/>
      <c r="W9" s="17"/>
      <c r="X9" s="17"/>
      <c r="Y9" s="17"/>
      <c r="Z9" s="17"/>
    </row>
    <row r="10" ht="15.75" customHeight="1">
      <c r="A10" s="17"/>
      <c r="B10" s="36" t="s">
        <v>26</v>
      </c>
      <c r="C10" s="37" t="s">
        <v>27</v>
      </c>
      <c r="D10" s="38"/>
      <c r="E10" s="39"/>
      <c r="F10" s="40"/>
      <c r="G10" s="19"/>
      <c r="H10" s="17"/>
      <c r="I10" s="17"/>
      <c r="J10" s="17"/>
      <c r="K10" s="24" t="s">
        <v>16</v>
      </c>
      <c r="L10" s="25" t="s">
        <v>17</v>
      </c>
      <c r="M10" s="25" t="s">
        <v>17</v>
      </c>
      <c r="N10" s="17"/>
      <c r="O10" s="17"/>
      <c r="P10" s="17"/>
      <c r="Q10" s="17"/>
      <c r="R10" s="17"/>
      <c r="S10" s="17"/>
      <c r="T10" s="17"/>
      <c r="U10" s="17"/>
      <c r="V10" s="17"/>
      <c r="W10" s="17"/>
      <c r="X10" s="17"/>
      <c r="Y10" s="17"/>
      <c r="Z10" s="17"/>
    </row>
    <row r="11">
      <c r="A11" s="17"/>
      <c r="B11" s="41" t="s">
        <v>28</v>
      </c>
      <c r="C11" s="42" t="s">
        <v>29</v>
      </c>
      <c r="D11" s="43"/>
      <c r="E11" s="44"/>
      <c r="F11" s="44"/>
      <c r="G11" s="19"/>
      <c r="H11" s="17"/>
      <c r="I11" s="45" t="s">
        <v>30</v>
      </c>
      <c r="J11" s="46"/>
      <c r="K11" s="28" t="s">
        <v>20</v>
      </c>
      <c r="L11" s="29" t="s">
        <v>21</v>
      </c>
      <c r="M11" s="29" t="s">
        <v>22</v>
      </c>
      <c r="N11" s="17"/>
      <c r="O11" s="17"/>
      <c r="P11" s="47"/>
      <c r="Q11" s="17"/>
      <c r="R11" s="17"/>
      <c r="S11" s="17"/>
      <c r="T11" s="17"/>
      <c r="U11" s="17"/>
      <c r="V11" s="17"/>
      <c r="W11" s="17"/>
      <c r="X11" s="17"/>
      <c r="Y11" s="17"/>
      <c r="Z11" s="17"/>
    </row>
    <row r="12">
      <c r="A12" s="17"/>
      <c r="B12" s="41" t="s">
        <v>31</v>
      </c>
      <c r="C12" s="48">
        <v>3.0</v>
      </c>
      <c r="D12" s="43"/>
      <c r="E12" s="44"/>
      <c r="F12" s="44"/>
      <c r="G12" s="19"/>
      <c r="H12" s="17"/>
      <c r="I12" s="49" t="s">
        <v>32</v>
      </c>
      <c r="J12" s="50">
        <v>45000.0</v>
      </c>
      <c r="K12" s="51">
        <v>0.02</v>
      </c>
      <c r="L12" s="52">
        <v>1.0</v>
      </c>
      <c r="M12" s="53">
        <v>20.0</v>
      </c>
      <c r="N12" s="17"/>
      <c r="O12" s="17"/>
      <c r="P12" s="47"/>
      <c r="Q12" s="17"/>
      <c r="R12" s="17"/>
      <c r="S12" s="17"/>
      <c r="T12" s="17"/>
      <c r="U12" s="17"/>
      <c r="V12" s="17"/>
      <c r="W12" s="17"/>
      <c r="X12" s="17"/>
      <c r="Y12" s="17"/>
      <c r="Z12" s="17"/>
    </row>
    <row r="13">
      <c r="A13" s="17"/>
      <c r="B13" s="41" t="s">
        <v>33</v>
      </c>
      <c r="C13" s="48">
        <v>2.0</v>
      </c>
      <c r="D13" s="43"/>
      <c r="E13" s="44"/>
      <c r="F13" s="44"/>
      <c r="G13" s="19"/>
      <c r="H13" s="17"/>
      <c r="I13" s="54" t="s">
        <v>34</v>
      </c>
      <c r="J13" s="55">
        <f>0.02</f>
        <v>0.02</v>
      </c>
      <c r="K13" s="56">
        <v>0.02</v>
      </c>
      <c r="L13" s="57">
        <v>1.0</v>
      </c>
      <c r="M13" s="53">
        <v>20.0</v>
      </c>
      <c r="N13" s="17"/>
      <c r="O13" s="17"/>
      <c r="P13" s="47"/>
      <c r="Q13" s="17"/>
      <c r="R13" s="17"/>
      <c r="S13" s="17"/>
      <c r="T13" s="17"/>
      <c r="U13" s="17"/>
      <c r="V13" s="17"/>
      <c r="W13" s="17"/>
      <c r="X13" s="17"/>
      <c r="Y13" s="17"/>
      <c r="Z13" s="17"/>
    </row>
    <row r="14">
      <c r="A14" s="17"/>
      <c r="B14" s="41" t="s">
        <v>35</v>
      </c>
      <c r="C14" s="58">
        <f>C12*C13*1000</f>
        <v>6000</v>
      </c>
      <c r="D14" s="59"/>
      <c r="E14" s="60"/>
      <c r="F14" s="60"/>
      <c r="G14" s="19"/>
      <c r="H14" s="17"/>
      <c r="I14" s="61" t="s">
        <v>36</v>
      </c>
      <c r="J14" s="62">
        <v>20000.0</v>
      </c>
      <c r="K14" s="56">
        <v>0.02</v>
      </c>
      <c r="L14" s="57">
        <v>1.0</v>
      </c>
      <c r="M14" s="57">
        <v>5.0</v>
      </c>
      <c r="N14" s="17"/>
      <c r="O14" s="17"/>
      <c r="P14" s="47"/>
      <c r="Q14" s="17"/>
      <c r="R14" s="17"/>
      <c r="S14" s="17"/>
      <c r="T14" s="17"/>
      <c r="U14" s="17"/>
      <c r="V14" s="17"/>
      <c r="W14" s="17"/>
      <c r="X14" s="17"/>
      <c r="Y14" s="17"/>
      <c r="Z14" s="17"/>
    </row>
    <row r="15">
      <c r="A15" s="17"/>
      <c r="B15" s="41" t="s">
        <v>37</v>
      </c>
      <c r="C15" s="63">
        <v>0.23</v>
      </c>
      <c r="D15" s="64"/>
      <c r="E15" s="65"/>
      <c r="F15" s="65"/>
      <c r="G15" s="19"/>
      <c r="H15" s="17"/>
      <c r="I15" s="17"/>
      <c r="J15" s="17"/>
      <c r="K15" s="17"/>
      <c r="L15" s="17"/>
      <c r="M15" s="17"/>
      <c r="N15" s="17"/>
      <c r="O15" s="17"/>
      <c r="P15" s="47"/>
      <c r="Q15" s="17"/>
      <c r="R15" s="17"/>
      <c r="S15" s="17"/>
      <c r="T15" s="17"/>
      <c r="U15" s="17"/>
      <c r="V15" s="17"/>
      <c r="W15" s="17"/>
      <c r="X15" s="17"/>
      <c r="Y15" s="17"/>
      <c r="Z15" s="17"/>
    </row>
    <row r="16" ht="15.75" customHeight="1">
      <c r="A16" s="17"/>
      <c r="B16" s="66" t="s">
        <v>38</v>
      </c>
      <c r="C16" s="67">
        <v>8760.0</v>
      </c>
      <c r="D16" s="64"/>
      <c r="E16" s="65"/>
      <c r="F16" s="65"/>
      <c r="G16" s="19"/>
      <c r="H16" s="17"/>
      <c r="I16" s="14" t="s">
        <v>39</v>
      </c>
      <c r="J16" s="17"/>
      <c r="K16" s="17"/>
      <c r="L16" s="17"/>
      <c r="M16" s="17"/>
      <c r="N16" s="17"/>
      <c r="O16" s="17"/>
      <c r="P16" s="47"/>
      <c r="Q16" s="17"/>
      <c r="R16" s="17"/>
      <c r="S16" s="17"/>
      <c r="T16" s="17"/>
      <c r="U16" s="17"/>
      <c r="V16" s="17"/>
      <c r="W16" s="17"/>
      <c r="X16" s="17"/>
      <c r="Y16" s="17"/>
      <c r="Z16" s="17"/>
    </row>
    <row r="17" ht="15.75" customHeight="1">
      <c r="A17" s="17"/>
      <c r="B17" s="68" t="s">
        <v>40</v>
      </c>
      <c r="C17" s="69">
        <v>0.98</v>
      </c>
      <c r="D17" s="70">
        <v>-0.01</v>
      </c>
      <c r="E17" s="71">
        <v>5.0</v>
      </c>
      <c r="F17" s="72">
        <v>20.0</v>
      </c>
      <c r="G17" s="19"/>
      <c r="H17" s="17"/>
      <c r="I17" s="73" t="s">
        <v>41</v>
      </c>
      <c r="J17" s="74" t="s">
        <v>42</v>
      </c>
      <c r="K17" s="17"/>
      <c r="L17" s="17"/>
      <c r="M17" s="17"/>
      <c r="N17" s="17"/>
      <c r="O17" s="17"/>
      <c r="P17" s="47"/>
      <c r="Q17" s="17"/>
      <c r="R17" s="17"/>
      <c r="S17" s="17"/>
      <c r="T17" s="17"/>
      <c r="U17" s="17"/>
      <c r="V17" s="17"/>
      <c r="W17" s="17"/>
      <c r="X17" s="17"/>
      <c r="Y17" s="17"/>
      <c r="Z17" s="17"/>
    </row>
    <row r="18" ht="16.5" customHeight="1">
      <c r="A18" s="17"/>
      <c r="B18" s="17"/>
      <c r="C18" s="75"/>
      <c r="D18" s="75"/>
      <c r="E18" s="75"/>
      <c r="F18" s="75"/>
      <c r="G18" s="76"/>
      <c r="H18" s="17"/>
      <c r="I18" s="17"/>
      <c r="J18" s="17"/>
      <c r="K18" s="77"/>
      <c r="L18" s="19"/>
      <c r="M18" s="19"/>
      <c r="N18" s="17"/>
      <c r="O18" s="17"/>
      <c r="P18" s="47"/>
      <c r="Q18" s="17"/>
      <c r="R18" s="17"/>
      <c r="S18" s="17"/>
      <c r="T18" s="17"/>
      <c r="U18" s="17"/>
      <c r="V18" s="17"/>
      <c r="W18" s="17"/>
      <c r="X18" s="17"/>
      <c r="Y18" s="17"/>
      <c r="Z18" s="17"/>
    </row>
    <row r="19" ht="16.5" customHeight="1">
      <c r="A19" s="17"/>
      <c r="B19" s="45" t="s">
        <v>43</v>
      </c>
      <c r="C19" s="78"/>
      <c r="D19" s="78"/>
      <c r="E19" s="78"/>
      <c r="F19" s="78"/>
      <c r="G19" s="76"/>
      <c r="H19" s="17"/>
      <c r="I19" s="17"/>
      <c r="J19" s="17"/>
      <c r="K19" s="77"/>
      <c r="L19" s="19"/>
      <c r="M19" s="19"/>
      <c r="N19" s="17"/>
      <c r="O19" s="17"/>
      <c r="P19" s="47"/>
      <c r="Q19" s="17"/>
      <c r="R19" s="17"/>
      <c r="S19" s="17"/>
      <c r="T19" s="17"/>
      <c r="U19" s="17"/>
      <c r="V19" s="17"/>
      <c r="W19" s="17"/>
      <c r="X19" s="17"/>
      <c r="Y19" s="17"/>
      <c r="Z19" s="17"/>
    </row>
    <row r="20" ht="15.75" customHeight="1">
      <c r="A20" s="17"/>
      <c r="B20" s="79" t="s">
        <v>44</v>
      </c>
      <c r="C20" s="80">
        <f>J23</f>
        <v>7800000</v>
      </c>
      <c r="D20" s="81"/>
      <c r="E20" s="82"/>
      <c r="F20" s="82"/>
      <c r="G20" s="76"/>
      <c r="H20" s="17"/>
      <c r="I20" s="83" t="s">
        <v>45</v>
      </c>
      <c r="J20" s="84"/>
      <c r="K20" s="77"/>
      <c r="L20" s="19"/>
      <c r="M20" s="19"/>
      <c r="N20" s="17"/>
      <c r="O20" s="17"/>
      <c r="P20" s="47"/>
      <c r="Q20" s="17"/>
      <c r="R20" s="17"/>
      <c r="S20" s="17"/>
      <c r="T20" s="17"/>
      <c r="U20" s="17"/>
      <c r="V20" s="17"/>
      <c r="W20" s="17"/>
      <c r="X20" s="17"/>
      <c r="Y20" s="17"/>
      <c r="Z20" s="17"/>
    </row>
    <row r="21" ht="15.75" customHeight="1">
      <c r="A21" s="17"/>
      <c r="B21" s="17"/>
      <c r="C21" s="75"/>
      <c r="D21" s="85"/>
      <c r="E21" s="75"/>
      <c r="F21" s="75"/>
      <c r="G21" s="76"/>
      <c r="H21" s="17"/>
      <c r="I21" s="41" t="s">
        <v>46</v>
      </c>
      <c r="J21" s="86">
        <v>1300.0</v>
      </c>
      <c r="K21" s="77"/>
      <c r="L21" s="19"/>
      <c r="M21" s="19"/>
      <c r="N21" s="17"/>
      <c r="O21" s="17"/>
      <c r="P21" s="47"/>
      <c r="Q21" s="17"/>
      <c r="R21" s="17"/>
      <c r="S21" s="17"/>
      <c r="T21" s="17"/>
      <c r="U21" s="17"/>
      <c r="V21" s="17"/>
      <c r="W21" s="17"/>
      <c r="X21" s="17"/>
      <c r="Y21" s="17"/>
      <c r="Z21" s="17"/>
    </row>
    <row r="22" ht="15.75" customHeight="1">
      <c r="A22" s="17"/>
      <c r="B22" s="17"/>
      <c r="C22" s="75"/>
      <c r="D22" s="24" t="s">
        <v>16</v>
      </c>
      <c r="E22" s="25" t="s">
        <v>17</v>
      </c>
      <c r="F22" s="25" t="s">
        <v>17</v>
      </c>
      <c r="G22" s="76"/>
      <c r="H22" s="17"/>
      <c r="I22" s="41" t="s">
        <v>47</v>
      </c>
      <c r="J22" s="87">
        <f>C14</f>
        <v>6000</v>
      </c>
      <c r="K22" s="77"/>
      <c r="L22" s="19"/>
      <c r="M22" s="19"/>
      <c r="N22" s="17"/>
      <c r="O22" s="17"/>
      <c r="P22" s="47"/>
      <c r="Q22" s="17"/>
      <c r="R22" s="17"/>
      <c r="S22" s="17"/>
      <c r="T22" s="17"/>
      <c r="U22" s="17"/>
      <c r="V22" s="17"/>
      <c r="W22" s="17"/>
      <c r="X22" s="17"/>
      <c r="Y22" s="17"/>
      <c r="Z22" s="17"/>
    </row>
    <row r="23" ht="16.5" customHeight="1">
      <c r="A23" s="17"/>
      <c r="B23" s="45" t="s">
        <v>48</v>
      </c>
      <c r="C23" s="46"/>
      <c r="D23" s="28" t="s">
        <v>20</v>
      </c>
      <c r="E23" s="29" t="s">
        <v>21</v>
      </c>
      <c r="F23" s="29" t="s">
        <v>22</v>
      </c>
      <c r="G23" s="76"/>
      <c r="H23" s="17"/>
      <c r="I23" s="88" t="s">
        <v>49</v>
      </c>
      <c r="J23" s="89">
        <f>J21*J22</f>
        <v>7800000</v>
      </c>
      <c r="K23" s="77"/>
      <c r="L23" s="19"/>
      <c r="M23" s="19"/>
      <c r="N23" s="17"/>
      <c r="O23" s="17"/>
      <c r="P23" s="17"/>
      <c r="Q23" s="17"/>
      <c r="R23" s="17"/>
      <c r="S23" s="17"/>
      <c r="T23" s="17"/>
      <c r="U23" s="17"/>
      <c r="V23" s="17"/>
      <c r="W23" s="17"/>
      <c r="X23" s="17"/>
      <c r="Y23" s="17"/>
      <c r="Z23" s="17"/>
    </row>
    <row r="24" ht="15.75" customHeight="1">
      <c r="A24" s="17"/>
      <c r="B24" s="90" t="s">
        <v>50</v>
      </c>
      <c r="C24" s="91">
        <v>0.103</v>
      </c>
      <c r="D24" s="51">
        <v>0.02</v>
      </c>
      <c r="E24" s="52">
        <v>1.0</v>
      </c>
      <c r="F24" s="53">
        <v>20.0</v>
      </c>
      <c r="G24" s="76"/>
      <c r="H24" s="17"/>
      <c r="I24" s="19"/>
      <c r="J24" s="92"/>
      <c r="K24" s="77"/>
      <c r="L24" s="19"/>
      <c r="M24" s="19"/>
      <c r="N24" s="17"/>
      <c r="O24" s="17"/>
      <c r="P24" s="17"/>
      <c r="Q24" s="17"/>
      <c r="R24" s="17"/>
      <c r="S24" s="17"/>
      <c r="T24" s="17"/>
      <c r="U24" s="17"/>
      <c r="V24" s="17"/>
      <c r="W24" s="17"/>
      <c r="X24" s="17"/>
      <c r="Y24" s="17"/>
      <c r="Z24" s="17"/>
    </row>
    <row r="25" ht="15.75" customHeight="1">
      <c r="A25" s="17"/>
      <c r="B25" s="17"/>
      <c r="C25" s="17"/>
      <c r="D25" s="17"/>
      <c r="E25" s="17"/>
      <c r="F25" s="17"/>
      <c r="G25" s="19"/>
      <c r="H25" s="17"/>
      <c r="I25" s="19"/>
      <c r="J25" s="92"/>
      <c r="K25" s="77"/>
      <c r="L25" s="19"/>
      <c r="M25" s="19"/>
      <c r="N25" s="17"/>
      <c r="O25" s="17"/>
      <c r="P25" s="17"/>
      <c r="Q25" s="17"/>
      <c r="R25" s="17"/>
      <c r="S25" s="17"/>
      <c r="T25" s="17"/>
      <c r="U25" s="17"/>
      <c r="V25" s="17"/>
      <c r="W25" s="17"/>
      <c r="X25" s="17"/>
      <c r="Y25" s="17"/>
      <c r="Z25" s="17"/>
    </row>
    <row r="26" ht="15.75" customHeight="1">
      <c r="A26" s="17"/>
      <c r="B26" s="17"/>
      <c r="C26" s="17"/>
      <c r="D26" s="17"/>
      <c r="E26" s="17"/>
      <c r="F26" s="17"/>
      <c r="G26" s="19"/>
      <c r="H26" s="17"/>
      <c r="I26" s="19"/>
      <c r="J26" s="92"/>
      <c r="K26" s="77"/>
      <c r="L26" s="19"/>
      <c r="M26" s="19"/>
      <c r="N26" s="17"/>
      <c r="O26" s="17"/>
      <c r="P26" s="17"/>
      <c r="Q26" s="17"/>
      <c r="R26" s="17"/>
      <c r="S26" s="17"/>
      <c r="T26" s="17"/>
      <c r="U26" s="17"/>
      <c r="V26" s="17"/>
      <c r="W26" s="17"/>
      <c r="X26" s="17"/>
      <c r="Y26" s="17"/>
      <c r="Z26" s="17"/>
    </row>
    <row r="27" ht="15.75" customHeight="1">
      <c r="A27" s="17"/>
      <c r="B27" s="17"/>
      <c r="C27" s="17"/>
      <c r="D27" s="17"/>
      <c r="E27" s="17"/>
      <c r="F27" s="17"/>
      <c r="G27" s="19"/>
      <c r="H27" s="17"/>
      <c r="I27" s="19"/>
      <c r="J27" s="92"/>
      <c r="K27" s="19"/>
      <c r="L27" s="92"/>
      <c r="M27" s="19"/>
      <c r="N27" s="17"/>
      <c r="O27" s="17"/>
      <c r="P27" s="17"/>
      <c r="Q27" s="17"/>
      <c r="R27" s="17"/>
      <c r="S27" s="17"/>
      <c r="T27" s="17"/>
      <c r="U27" s="17"/>
      <c r="V27" s="17"/>
      <c r="W27" s="17"/>
      <c r="X27" s="17"/>
      <c r="Y27" s="17"/>
      <c r="Z27" s="17"/>
    </row>
    <row r="28" ht="16.5" customHeight="1">
      <c r="A28" s="17"/>
      <c r="B28" s="17"/>
      <c r="C28" s="17"/>
      <c r="D28" s="17"/>
      <c r="E28" s="17"/>
      <c r="F28" s="17"/>
      <c r="G28" s="19"/>
      <c r="H28" s="17"/>
      <c r="I28" s="19"/>
      <c r="J28" s="92"/>
      <c r="K28" s="19"/>
      <c r="L28" s="19"/>
      <c r="M28" s="19"/>
      <c r="N28" s="17"/>
      <c r="O28" s="17"/>
      <c r="P28" s="47"/>
      <c r="Q28" s="17"/>
      <c r="R28" s="17"/>
      <c r="S28" s="17"/>
      <c r="T28" s="17"/>
      <c r="U28" s="17"/>
      <c r="V28" s="17"/>
      <c r="W28" s="17"/>
      <c r="X28" s="17"/>
      <c r="Y28" s="17"/>
      <c r="Z28" s="17"/>
    </row>
    <row r="29" ht="15.75" customHeight="1">
      <c r="A29" s="17"/>
      <c r="B29" s="17"/>
      <c r="C29" s="17"/>
      <c r="D29" s="17"/>
      <c r="E29" s="17"/>
      <c r="F29" s="17"/>
      <c r="G29" s="19"/>
      <c r="H29" s="17"/>
      <c r="I29" s="19"/>
      <c r="J29" s="92"/>
      <c r="K29" s="19"/>
      <c r="L29" s="19"/>
      <c r="M29" s="19"/>
      <c r="N29" s="17"/>
      <c r="O29" s="17"/>
      <c r="P29" s="17"/>
      <c r="Q29" s="17"/>
      <c r="R29" s="17"/>
      <c r="S29" s="17"/>
      <c r="T29" s="17"/>
      <c r="U29" s="17"/>
      <c r="V29" s="17"/>
      <c r="W29" s="17"/>
      <c r="X29" s="17"/>
      <c r="Y29" s="17"/>
      <c r="Z29" s="17"/>
    </row>
    <row r="30" ht="15.75" customHeight="1">
      <c r="A30" s="17"/>
      <c r="B30" s="17"/>
      <c r="C30" s="17"/>
      <c r="D30" s="17"/>
      <c r="E30" s="17"/>
      <c r="F30" s="17"/>
      <c r="G30" s="19"/>
      <c r="H30" s="17"/>
      <c r="I30" s="19"/>
      <c r="J30" s="92"/>
      <c r="K30" s="19"/>
      <c r="L30" s="19"/>
      <c r="M30" s="19"/>
      <c r="N30" s="17"/>
      <c r="O30" s="17"/>
      <c r="P30" s="17"/>
      <c r="Q30" s="17"/>
      <c r="R30" s="17"/>
      <c r="S30" s="17"/>
      <c r="T30" s="17"/>
      <c r="U30" s="17"/>
      <c r="V30" s="17"/>
      <c r="W30" s="17"/>
      <c r="X30" s="17"/>
      <c r="Y30" s="17"/>
      <c r="Z30" s="17"/>
    </row>
    <row r="31" ht="15.75" customHeight="1">
      <c r="A31" s="17"/>
      <c r="B31" s="17"/>
      <c r="C31" s="17"/>
      <c r="D31" s="17"/>
      <c r="E31" s="17"/>
      <c r="F31" s="17"/>
      <c r="G31" s="19"/>
      <c r="H31" s="17"/>
      <c r="I31" s="19"/>
      <c r="J31" s="92"/>
      <c r="K31" s="19"/>
      <c r="L31" s="19"/>
      <c r="M31" s="19"/>
      <c r="N31" s="17"/>
      <c r="O31" s="17"/>
      <c r="P31" s="17"/>
      <c r="Q31" s="17"/>
      <c r="R31" s="17"/>
      <c r="S31" s="17"/>
      <c r="T31" s="17"/>
      <c r="U31" s="17"/>
      <c r="V31" s="17"/>
      <c r="W31" s="17"/>
      <c r="X31" s="17"/>
      <c r="Y31" s="17"/>
      <c r="Z31" s="17"/>
    </row>
    <row r="32" ht="15.75" customHeight="1">
      <c r="A32" s="17"/>
      <c r="B32" s="17"/>
      <c r="C32" s="17"/>
      <c r="D32" s="17"/>
      <c r="E32" s="17"/>
      <c r="F32" s="17"/>
      <c r="G32" s="19"/>
      <c r="H32" s="17"/>
      <c r="I32" s="19"/>
      <c r="J32" s="92"/>
      <c r="K32" s="19"/>
      <c r="L32" s="19"/>
      <c r="M32" s="19"/>
      <c r="N32" s="17"/>
      <c r="O32" s="17"/>
      <c r="P32" s="17"/>
      <c r="Q32" s="17"/>
      <c r="R32" s="17"/>
      <c r="S32" s="17"/>
      <c r="T32" s="17"/>
      <c r="U32" s="17"/>
      <c r="V32" s="17"/>
      <c r="W32" s="17"/>
      <c r="X32" s="17"/>
      <c r="Y32" s="17"/>
      <c r="Z32" s="17"/>
    </row>
    <row r="33" ht="16.5" customHeight="1">
      <c r="A33" s="17"/>
      <c r="B33" s="17"/>
      <c r="C33" s="17"/>
      <c r="D33" s="17"/>
      <c r="E33" s="17"/>
      <c r="F33" s="17"/>
      <c r="G33" s="19"/>
      <c r="H33" s="17"/>
      <c r="I33" s="19"/>
      <c r="J33" s="19"/>
      <c r="K33" s="19"/>
      <c r="L33" s="19"/>
      <c r="M33" s="19"/>
      <c r="N33" s="17"/>
      <c r="O33" s="17"/>
      <c r="P33" s="17"/>
      <c r="Q33" s="17"/>
      <c r="R33" s="17"/>
      <c r="S33" s="17"/>
      <c r="T33" s="17"/>
      <c r="U33" s="17"/>
      <c r="V33" s="17"/>
      <c r="W33" s="17"/>
      <c r="X33" s="17"/>
      <c r="Y33" s="17"/>
      <c r="Z33" s="17"/>
    </row>
    <row r="34" ht="15.75" customHeight="1">
      <c r="A34" s="17"/>
      <c r="B34" s="17"/>
      <c r="C34" s="17"/>
      <c r="D34" s="17"/>
      <c r="E34" s="17"/>
      <c r="F34" s="17"/>
      <c r="G34" s="19"/>
      <c r="H34" s="17"/>
      <c r="I34" s="19"/>
      <c r="J34" s="19"/>
      <c r="K34" s="19"/>
      <c r="L34" s="19"/>
      <c r="M34" s="19"/>
      <c r="N34" s="17"/>
      <c r="O34" s="17"/>
      <c r="P34" s="17"/>
      <c r="Q34" s="17"/>
      <c r="R34" s="17"/>
      <c r="S34" s="17"/>
      <c r="T34" s="17"/>
      <c r="U34" s="17"/>
      <c r="V34" s="17"/>
      <c r="W34" s="17"/>
      <c r="X34" s="17"/>
      <c r="Y34" s="17"/>
    </row>
    <row r="35" ht="15.75" customHeight="1">
      <c r="A35" s="17"/>
      <c r="B35" s="17"/>
      <c r="C35" s="17"/>
      <c r="D35" s="17"/>
      <c r="E35" s="17"/>
      <c r="F35" s="17"/>
      <c r="G35" s="19"/>
      <c r="H35" s="17"/>
      <c r="I35" s="19"/>
      <c r="J35" s="19"/>
      <c r="K35" s="19"/>
      <c r="L35" s="19"/>
      <c r="M35" s="19"/>
      <c r="N35" s="17"/>
      <c r="O35" s="17"/>
      <c r="P35" s="17"/>
      <c r="Q35" s="17"/>
      <c r="R35" s="17"/>
      <c r="S35" s="17"/>
      <c r="T35" s="17"/>
      <c r="U35" s="17"/>
      <c r="V35" s="17"/>
      <c r="W35" s="17"/>
      <c r="X35" s="17"/>
      <c r="Y35" s="17"/>
      <c r="Z35" s="17"/>
    </row>
    <row r="36" ht="15.75" customHeight="1">
      <c r="A36" s="17"/>
      <c r="B36" s="17"/>
      <c r="C36" s="17"/>
      <c r="D36" s="17"/>
      <c r="E36" s="17"/>
      <c r="F36" s="17"/>
      <c r="G36" s="19"/>
      <c r="H36" s="17"/>
      <c r="I36" s="19"/>
      <c r="J36" s="77"/>
      <c r="K36" s="19"/>
      <c r="L36" s="19"/>
      <c r="M36" s="19"/>
      <c r="N36" s="17"/>
      <c r="O36" s="17"/>
      <c r="P36" s="17"/>
      <c r="Q36" s="17"/>
      <c r="R36" s="17"/>
      <c r="S36" s="17"/>
      <c r="T36" s="17"/>
      <c r="U36" s="17"/>
      <c r="V36" s="17"/>
      <c r="W36" s="17"/>
      <c r="X36" s="17"/>
      <c r="Y36" s="17"/>
      <c r="Z36" s="17"/>
    </row>
    <row r="37" ht="15.75" customHeight="1">
      <c r="A37" s="17"/>
      <c r="B37" s="17"/>
      <c r="C37" s="17"/>
      <c r="D37" s="17"/>
      <c r="E37" s="17"/>
      <c r="F37" s="17"/>
      <c r="G37" s="19"/>
      <c r="H37" s="17"/>
      <c r="I37" s="19"/>
      <c r="J37" s="93"/>
      <c r="K37" s="19"/>
      <c r="L37" s="19"/>
      <c r="M37" s="19"/>
      <c r="N37" s="17"/>
      <c r="O37" s="17"/>
      <c r="P37" s="17"/>
      <c r="Q37" s="17"/>
      <c r="R37" s="17"/>
      <c r="S37" s="17"/>
      <c r="T37" s="17"/>
      <c r="U37" s="17"/>
      <c r="V37" s="17"/>
      <c r="W37" s="17"/>
      <c r="X37" s="17"/>
      <c r="Y37" s="17"/>
      <c r="Z37" s="17"/>
    </row>
    <row r="38" ht="15.75" customHeight="1">
      <c r="A38" s="17"/>
      <c r="B38" s="17"/>
      <c r="C38" s="17"/>
      <c r="D38" s="17"/>
      <c r="E38" s="17"/>
      <c r="F38" s="17"/>
      <c r="G38" s="19"/>
      <c r="H38" s="17"/>
      <c r="I38" s="19"/>
      <c r="J38" s="93"/>
      <c r="K38" s="19"/>
      <c r="L38" s="19"/>
      <c r="M38" s="19"/>
      <c r="N38" s="17"/>
      <c r="O38" s="17"/>
      <c r="P38" s="17"/>
      <c r="Q38" s="17"/>
      <c r="R38" s="17"/>
      <c r="S38" s="17"/>
      <c r="T38" s="17"/>
      <c r="U38" s="17"/>
      <c r="V38" s="17"/>
      <c r="W38" s="17"/>
      <c r="X38" s="17"/>
      <c r="Y38" s="17"/>
      <c r="Z38" s="17"/>
    </row>
    <row r="39" ht="15.75" customHeight="1">
      <c r="A39" s="17"/>
      <c r="B39" s="17"/>
      <c r="C39" s="17"/>
      <c r="D39" s="17"/>
      <c r="E39" s="17"/>
      <c r="F39" s="17"/>
      <c r="G39" s="19"/>
      <c r="H39" s="17"/>
      <c r="I39" s="19"/>
      <c r="J39" s="77"/>
      <c r="K39" s="19"/>
      <c r="L39" s="19"/>
      <c r="M39" s="19"/>
      <c r="N39" s="17"/>
      <c r="O39" s="17"/>
      <c r="P39" s="17"/>
      <c r="Q39" s="17"/>
      <c r="R39" s="17"/>
      <c r="S39" s="17"/>
      <c r="T39" s="17"/>
      <c r="U39" s="17"/>
      <c r="V39" s="17"/>
      <c r="W39" s="17"/>
      <c r="X39" s="17"/>
      <c r="Y39" s="17"/>
      <c r="Z39" s="17"/>
    </row>
    <row r="40" ht="15.75" customHeight="1">
      <c r="A40" s="17"/>
      <c r="B40" s="17"/>
      <c r="C40" s="17"/>
      <c r="D40" s="17"/>
      <c r="E40" s="17"/>
      <c r="F40" s="17"/>
      <c r="G40" s="19"/>
      <c r="H40" s="17"/>
      <c r="I40" s="94"/>
      <c r="J40" s="93"/>
      <c r="K40" s="19"/>
      <c r="L40" s="19"/>
      <c r="M40" s="19"/>
      <c r="N40" s="17"/>
      <c r="O40" s="17"/>
      <c r="P40" s="17"/>
      <c r="Q40" s="17"/>
      <c r="R40" s="17"/>
      <c r="S40" s="17"/>
      <c r="T40" s="17"/>
      <c r="U40" s="17"/>
      <c r="V40" s="17"/>
      <c r="W40" s="17"/>
      <c r="X40" s="17"/>
      <c r="Y40" s="17"/>
      <c r="Z40" s="17"/>
    </row>
    <row r="41" ht="16.5" customHeight="1">
      <c r="A41" s="17"/>
      <c r="B41" s="17"/>
      <c r="C41" s="17"/>
      <c r="D41" s="17"/>
      <c r="E41" s="17"/>
      <c r="F41" s="17"/>
      <c r="G41" s="19"/>
      <c r="H41" s="17"/>
      <c r="I41" s="94"/>
      <c r="J41" s="93"/>
      <c r="K41" s="19"/>
      <c r="L41" s="19"/>
      <c r="M41" s="19"/>
      <c r="N41" s="17"/>
      <c r="O41" s="17"/>
      <c r="P41" s="17"/>
      <c r="Q41" s="17"/>
      <c r="R41" s="17"/>
      <c r="S41" s="17"/>
      <c r="T41" s="17"/>
      <c r="U41" s="17"/>
      <c r="V41" s="17"/>
      <c r="W41" s="17"/>
      <c r="X41" s="17"/>
      <c r="Y41" s="17"/>
      <c r="Z41" s="17"/>
    </row>
    <row r="42" ht="15.75" customHeight="1">
      <c r="A42" s="17"/>
      <c r="B42" s="17"/>
      <c r="C42" s="17"/>
      <c r="D42" s="17"/>
      <c r="E42" s="17"/>
      <c r="F42" s="17"/>
      <c r="G42" s="19"/>
      <c r="H42" s="17"/>
      <c r="I42" s="19"/>
      <c r="J42" s="19"/>
      <c r="K42" s="19"/>
      <c r="L42" s="19"/>
      <c r="M42" s="19"/>
      <c r="N42" s="17"/>
      <c r="O42" s="17"/>
      <c r="P42" s="17"/>
      <c r="Q42" s="17"/>
      <c r="R42" s="17"/>
      <c r="S42" s="17"/>
      <c r="T42" s="17"/>
      <c r="U42" s="17"/>
      <c r="V42" s="17"/>
      <c r="W42" s="17"/>
      <c r="X42" s="17"/>
      <c r="Y42" s="17"/>
      <c r="Z42" s="17"/>
    </row>
    <row r="43" ht="15.75" customHeight="1">
      <c r="A43" s="17"/>
      <c r="B43" s="17"/>
      <c r="C43" s="17"/>
      <c r="D43" s="17"/>
      <c r="E43" s="17"/>
      <c r="F43" s="17"/>
      <c r="G43" s="19"/>
      <c r="H43" s="17"/>
      <c r="I43" s="19"/>
      <c r="J43" s="19"/>
      <c r="K43" s="19"/>
      <c r="L43" s="19"/>
      <c r="M43" s="19"/>
      <c r="N43" s="17"/>
      <c r="O43" s="17"/>
      <c r="P43" s="17"/>
      <c r="Q43" s="17"/>
      <c r="R43" s="17"/>
      <c r="S43" s="17"/>
      <c r="T43" s="17"/>
      <c r="U43" s="17"/>
      <c r="V43" s="17"/>
      <c r="W43" s="17"/>
      <c r="X43" s="17"/>
      <c r="Y43" s="17"/>
      <c r="Z43" s="17"/>
    </row>
    <row r="44" ht="15.75" customHeight="1">
      <c r="A44" s="17"/>
      <c r="B44" s="17"/>
      <c r="C44" s="17"/>
      <c r="D44" s="17"/>
      <c r="E44" s="17"/>
      <c r="F44" s="17"/>
      <c r="G44" s="19"/>
      <c r="H44" s="17"/>
      <c r="I44" s="19"/>
      <c r="J44" s="19"/>
      <c r="K44" s="19"/>
      <c r="L44" s="19"/>
      <c r="M44" s="19"/>
      <c r="N44" s="17"/>
      <c r="O44" s="17"/>
      <c r="P44" s="17"/>
      <c r="Q44" s="17"/>
      <c r="R44" s="17"/>
      <c r="S44" s="17"/>
      <c r="T44" s="17"/>
      <c r="U44" s="17"/>
      <c r="V44" s="17"/>
      <c r="W44" s="17"/>
      <c r="X44" s="17"/>
      <c r="Y44" s="17"/>
      <c r="Z44" s="17"/>
    </row>
    <row r="45" ht="15.75" customHeight="1">
      <c r="A45" s="17"/>
      <c r="B45" s="17"/>
      <c r="C45" s="17"/>
      <c r="D45" s="17"/>
      <c r="E45" s="17"/>
      <c r="F45" s="17"/>
      <c r="G45" s="19"/>
      <c r="H45" s="17"/>
      <c r="I45" s="19"/>
      <c r="J45" s="19"/>
      <c r="K45" s="19"/>
      <c r="L45" s="19"/>
      <c r="M45" s="19"/>
      <c r="N45" s="17"/>
      <c r="O45" s="17"/>
      <c r="P45" s="17"/>
      <c r="Q45" s="17"/>
      <c r="R45" s="17"/>
      <c r="S45" s="17"/>
      <c r="T45" s="17"/>
      <c r="U45" s="17"/>
      <c r="V45" s="17"/>
      <c r="W45" s="17"/>
      <c r="X45" s="17"/>
      <c r="Y45" s="17"/>
      <c r="Z45" s="17"/>
    </row>
    <row r="46" ht="15.75" customHeight="1">
      <c r="A46" s="17"/>
      <c r="B46" s="17"/>
      <c r="C46" s="17"/>
      <c r="D46" s="17"/>
      <c r="E46" s="17"/>
      <c r="F46" s="17"/>
      <c r="G46" s="19"/>
      <c r="H46" s="17"/>
      <c r="I46" s="19"/>
      <c r="J46" s="19"/>
      <c r="K46" s="19"/>
      <c r="L46" s="19"/>
      <c r="M46" s="19"/>
      <c r="N46" s="17"/>
      <c r="O46" s="17"/>
      <c r="P46" s="17"/>
      <c r="Q46" s="17"/>
      <c r="R46" s="17"/>
      <c r="S46" s="17"/>
      <c r="T46" s="17"/>
      <c r="U46" s="17"/>
      <c r="V46" s="17"/>
      <c r="W46" s="17"/>
      <c r="X46" s="17"/>
      <c r="Y46" s="17"/>
      <c r="Z46" s="17"/>
    </row>
    <row r="47" ht="15.75" customHeight="1">
      <c r="A47" s="17"/>
      <c r="B47" s="17"/>
      <c r="C47" s="17"/>
      <c r="D47" s="17"/>
      <c r="E47" s="17"/>
      <c r="F47" s="17"/>
      <c r="G47" s="19"/>
      <c r="H47" s="17"/>
      <c r="I47" s="19"/>
      <c r="J47" s="19"/>
      <c r="K47" s="19"/>
      <c r="L47" s="19"/>
      <c r="M47" s="19"/>
      <c r="N47" s="17"/>
      <c r="O47" s="17"/>
      <c r="P47" s="17"/>
      <c r="Q47" s="17"/>
      <c r="R47" s="17"/>
      <c r="S47" s="17"/>
      <c r="T47" s="17"/>
      <c r="U47" s="17"/>
      <c r="V47" s="17"/>
      <c r="W47" s="17"/>
      <c r="X47" s="17"/>
      <c r="Y47" s="17"/>
      <c r="Z47" s="17"/>
    </row>
    <row r="48" ht="16.5" customHeight="1">
      <c r="A48" s="17"/>
      <c r="B48" s="17"/>
      <c r="C48" s="17"/>
      <c r="D48" s="17"/>
      <c r="E48" s="17"/>
      <c r="F48" s="17"/>
      <c r="G48" s="95"/>
      <c r="H48" s="17"/>
      <c r="I48" s="19"/>
      <c r="J48" s="19"/>
      <c r="K48" s="19"/>
      <c r="L48" s="19"/>
      <c r="M48" s="19"/>
      <c r="N48" s="17"/>
      <c r="O48" s="17"/>
      <c r="P48" s="17"/>
      <c r="Q48" s="17"/>
      <c r="R48" s="17"/>
      <c r="S48" s="17"/>
      <c r="T48" s="17"/>
      <c r="U48" s="17"/>
      <c r="V48" s="17"/>
      <c r="W48" s="17"/>
      <c r="X48" s="17"/>
      <c r="Y48" s="17"/>
      <c r="Z48" s="17"/>
    </row>
    <row r="49" ht="15.75" customHeight="1">
      <c r="A49" s="17"/>
      <c r="B49" s="17"/>
      <c r="C49" s="17"/>
      <c r="D49" s="17"/>
      <c r="E49" s="17"/>
      <c r="F49" s="17"/>
      <c r="G49" s="95"/>
      <c r="H49" s="17"/>
      <c r="I49" s="19"/>
      <c r="J49" s="19"/>
      <c r="K49" s="19"/>
      <c r="L49" s="19"/>
      <c r="M49" s="19"/>
      <c r="N49" s="96"/>
      <c r="O49" s="17"/>
      <c r="P49" s="17"/>
      <c r="Q49" s="17"/>
      <c r="R49" s="17"/>
      <c r="S49" s="17"/>
      <c r="T49" s="17"/>
      <c r="U49" s="17"/>
      <c r="V49" s="17"/>
      <c r="W49" s="17"/>
      <c r="X49" s="17"/>
      <c r="Y49" s="17"/>
      <c r="Z49" s="17"/>
    </row>
    <row r="50" ht="16.5" customHeight="1">
      <c r="A50" s="17"/>
      <c r="B50" s="17"/>
      <c r="C50" s="17"/>
      <c r="D50" s="17"/>
      <c r="E50" s="17"/>
      <c r="F50" s="17"/>
      <c r="G50" s="95"/>
      <c r="H50" s="17"/>
      <c r="I50" s="19"/>
      <c r="J50" s="19"/>
      <c r="K50" s="19"/>
      <c r="L50" s="19"/>
      <c r="M50" s="19"/>
      <c r="N50" s="97"/>
      <c r="O50" s="96"/>
      <c r="P50" s="97"/>
      <c r="Q50" s="97"/>
      <c r="R50" s="97"/>
      <c r="S50" s="97"/>
      <c r="T50" s="17"/>
      <c r="U50" s="17"/>
      <c r="V50" s="17"/>
      <c r="W50" s="17"/>
      <c r="X50" s="17"/>
      <c r="Y50" s="17"/>
      <c r="Z50" s="17"/>
    </row>
    <row r="51" ht="15.75" customHeight="1">
      <c r="A51" s="17"/>
      <c r="B51" s="17"/>
      <c r="C51" s="17"/>
      <c r="D51" s="17"/>
      <c r="E51" s="17"/>
      <c r="F51" s="17"/>
      <c r="G51" s="95"/>
      <c r="H51" s="17"/>
      <c r="I51" s="19"/>
      <c r="J51" s="19"/>
      <c r="K51" s="19"/>
      <c r="L51" s="19"/>
      <c r="M51" s="19"/>
      <c r="N51" s="97"/>
      <c r="O51" s="97"/>
      <c r="P51" s="97"/>
      <c r="Q51" s="97"/>
      <c r="R51" s="98"/>
      <c r="S51" s="97"/>
      <c r="T51" s="17"/>
      <c r="U51" s="17"/>
      <c r="V51" s="17"/>
      <c r="W51" s="17"/>
      <c r="X51" s="17"/>
      <c r="Y51" s="17"/>
      <c r="Z51" s="17"/>
    </row>
    <row r="52" ht="16.5" customHeight="1">
      <c r="A52" s="17"/>
      <c r="B52" s="17"/>
      <c r="C52" s="17"/>
      <c r="D52" s="17"/>
      <c r="E52" s="17"/>
      <c r="F52" s="17"/>
      <c r="G52" s="95"/>
      <c r="H52" s="17"/>
      <c r="I52" s="19"/>
      <c r="J52" s="19"/>
      <c r="K52" s="19"/>
      <c r="L52" s="19"/>
      <c r="M52" s="19"/>
      <c r="N52" s="97"/>
      <c r="O52" s="97"/>
      <c r="P52" s="97"/>
      <c r="Q52" s="97"/>
      <c r="R52" s="99"/>
      <c r="S52" s="97"/>
      <c r="T52" s="17"/>
      <c r="U52" s="17"/>
      <c r="V52" s="17"/>
      <c r="W52" s="17"/>
      <c r="X52" s="17"/>
      <c r="Y52" s="17"/>
      <c r="Z52" s="17"/>
    </row>
    <row r="53" ht="16.5" customHeight="1">
      <c r="A53" s="17"/>
      <c r="B53" s="17"/>
      <c r="C53" s="17"/>
      <c r="D53" s="17"/>
      <c r="E53" s="17"/>
      <c r="F53" s="17"/>
      <c r="G53" s="95"/>
      <c r="H53" s="17"/>
      <c r="I53" s="19"/>
      <c r="J53" s="19"/>
      <c r="K53" s="19"/>
      <c r="L53" s="19"/>
      <c r="M53" s="19"/>
      <c r="N53" s="100"/>
      <c r="O53" s="97"/>
      <c r="P53" s="97"/>
      <c r="Q53" s="97"/>
      <c r="R53" s="101"/>
      <c r="S53" s="97"/>
      <c r="T53" s="17"/>
      <c r="U53" s="17"/>
      <c r="V53" s="17"/>
      <c r="W53" s="17"/>
      <c r="X53" s="17"/>
      <c r="Y53" s="17"/>
      <c r="Z53" s="17"/>
    </row>
    <row r="54" ht="15.75" customHeight="1">
      <c r="A54" s="17"/>
      <c r="B54" s="17"/>
      <c r="C54" s="17"/>
      <c r="D54" s="17"/>
      <c r="E54" s="17"/>
      <c r="F54" s="17"/>
      <c r="G54" s="95"/>
      <c r="H54" s="17"/>
      <c r="I54" s="19"/>
      <c r="J54" s="19"/>
      <c r="K54" s="19"/>
      <c r="L54" s="19"/>
      <c r="M54" s="19"/>
      <c r="N54" s="97"/>
      <c r="O54" s="100"/>
      <c r="P54" s="97"/>
      <c r="Q54" s="97"/>
      <c r="R54" s="97"/>
      <c r="S54" s="97"/>
      <c r="T54" s="17"/>
      <c r="U54" s="17"/>
      <c r="V54" s="17"/>
      <c r="W54" s="17"/>
      <c r="X54" s="17"/>
      <c r="Y54" s="17"/>
      <c r="Z54" s="17"/>
    </row>
    <row r="55" ht="16.5" customHeight="1">
      <c r="A55" s="17"/>
      <c r="B55" s="17"/>
      <c r="C55" s="17"/>
      <c r="D55" s="17"/>
      <c r="E55" s="17"/>
      <c r="F55" s="17"/>
      <c r="G55" s="95"/>
      <c r="H55" s="17"/>
      <c r="I55" s="19"/>
      <c r="J55" s="19"/>
      <c r="K55" s="19"/>
      <c r="L55" s="19"/>
      <c r="M55" s="19"/>
      <c r="N55" s="97"/>
      <c r="O55" s="97"/>
      <c r="P55" s="102"/>
      <c r="Q55" s="102"/>
      <c r="R55" s="103"/>
      <c r="S55" s="97"/>
      <c r="T55" s="17"/>
      <c r="U55" s="17"/>
      <c r="V55" s="17"/>
      <c r="W55" s="17"/>
      <c r="X55" s="17"/>
      <c r="Y55" s="17"/>
      <c r="Z55" s="17"/>
    </row>
    <row r="56" ht="15.75" customHeight="1">
      <c r="A56" s="17"/>
      <c r="B56" s="17"/>
      <c r="C56" s="17"/>
      <c r="D56" s="17"/>
      <c r="E56" s="17"/>
      <c r="F56" s="17"/>
      <c r="G56" s="95"/>
      <c r="H56" s="17"/>
      <c r="I56" s="19"/>
      <c r="J56" s="19"/>
      <c r="K56" s="19"/>
      <c r="L56" s="19"/>
      <c r="M56" s="19"/>
      <c r="N56" s="97"/>
      <c r="O56" s="97"/>
      <c r="P56" s="102"/>
      <c r="Q56" s="102"/>
      <c r="R56" s="104"/>
      <c r="S56" s="97"/>
      <c r="T56" s="17"/>
      <c r="U56" s="17"/>
      <c r="V56" s="17"/>
      <c r="W56" s="17"/>
      <c r="X56" s="17"/>
      <c r="Y56" s="17"/>
      <c r="Z56" s="17"/>
    </row>
    <row r="57" ht="15.75" customHeight="1">
      <c r="A57" s="17"/>
      <c r="B57" s="17"/>
      <c r="C57" s="17"/>
      <c r="D57" s="17"/>
      <c r="E57" s="17"/>
      <c r="F57" s="17"/>
      <c r="G57" s="95"/>
      <c r="H57" s="17"/>
      <c r="I57" s="19"/>
      <c r="J57" s="19"/>
      <c r="K57" s="19"/>
      <c r="L57" s="19"/>
      <c r="M57" s="19"/>
      <c r="N57" s="97"/>
      <c r="O57" s="97"/>
      <c r="P57" s="102"/>
      <c r="Q57" s="102"/>
      <c r="R57" s="105"/>
      <c r="S57" s="97"/>
      <c r="T57" s="17"/>
      <c r="U57" s="17"/>
      <c r="V57" s="17"/>
      <c r="W57" s="17"/>
      <c r="X57" s="17"/>
      <c r="Y57" s="17"/>
      <c r="Z57" s="17"/>
    </row>
    <row r="58" ht="15.75" customHeight="1">
      <c r="A58" s="17"/>
      <c r="B58" s="17"/>
      <c r="C58" s="17"/>
      <c r="D58" s="17"/>
      <c r="E58" s="17"/>
      <c r="F58" s="17"/>
      <c r="G58" s="95"/>
      <c r="H58" s="17"/>
      <c r="I58" s="19"/>
      <c r="J58" s="19"/>
      <c r="K58" s="19"/>
      <c r="L58" s="19"/>
      <c r="M58" s="19"/>
      <c r="N58" s="97"/>
      <c r="O58" s="97"/>
      <c r="P58" s="102"/>
      <c r="Q58" s="102"/>
      <c r="R58" s="106"/>
      <c r="S58" s="97"/>
      <c r="T58" s="17"/>
      <c r="U58" s="17"/>
      <c r="V58" s="17"/>
      <c r="W58" s="17"/>
      <c r="X58" s="17"/>
      <c r="Y58" s="17"/>
      <c r="Z58" s="17"/>
    </row>
    <row r="59" ht="16.5" customHeight="1">
      <c r="A59" s="17"/>
      <c r="B59" s="17"/>
      <c r="C59" s="17"/>
      <c r="D59" s="17"/>
      <c r="E59" s="17"/>
      <c r="F59" s="17"/>
      <c r="G59" s="95"/>
      <c r="H59" s="17"/>
      <c r="I59" s="19"/>
      <c r="J59" s="19"/>
      <c r="K59" s="19"/>
      <c r="L59" s="19"/>
      <c r="M59" s="19"/>
      <c r="N59" s="97"/>
      <c r="O59" s="97"/>
      <c r="P59" s="102"/>
      <c r="Q59" s="102"/>
      <c r="R59" s="105"/>
      <c r="S59" s="97"/>
      <c r="T59" s="17"/>
      <c r="U59" s="17"/>
      <c r="V59" s="17"/>
      <c r="W59" s="17"/>
      <c r="X59" s="17"/>
      <c r="Y59" s="17"/>
      <c r="Z59" s="17"/>
    </row>
    <row r="60" ht="12.0" customHeight="1">
      <c r="A60" s="17"/>
      <c r="B60" s="17"/>
      <c r="C60" s="17"/>
      <c r="D60" s="17"/>
      <c r="E60" s="17"/>
      <c r="F60" s="17"/>
      <c r="G60" s="19"/>
      <c r="H60" s="17"/>
      <c r="I60" s="19"/>
      <c r="J60" s="19"/>
      <c r="K60" s="19"/>
      <c r="L60" s="19"/>
      <c r="M60" s="19"/>
      <c r="N60" s="107"/>
      <c r="O60" s="97"/>
      <c r="P60" s="97"/>
      <c r="Q60" s="97"/>
      <c r="R60" s="106"/>
      <c r="S60" s="97"/>
      <c r="T60" s="17"/>
      <c r="U60" s="17"/>
      <c r="V60" s="17"/>
      <c r="W60" s="17"/>
      <c r="X60" s="17"/>
      <c r="Y60" s="17"/>
      <c r="Z60" s="17"/>
    </row>
    <row r="61" ht="0.75" hidden="1" customHeight="1">
      <c r="A61" s="17"/>
      <c r="B61" s="17"/>
      <c r="C61" s="17"/>
      <c r="D61" s="17"/>
      <c r="E61" s="17"/>
      <c r="F61" s="17"/>
      <c r="G61" s="19"/>
      <c r="H61" s="17"/>
      <c r="I61" s="19"/>
      <c r="J61" s="19"/>
      <c r="K61" s="19"/>
      <c r="L61" s="19"/>
      <c r="M61" s="19"/>
      <c r="N61" s="17"/>
      <c r="O61" s="107"/>
      <c r="P61" s="97"/>
      <c r="Q61" s="97"/>
      <c r="R61" s="108"/>
      <c r="S61" s="97"/>
      <c r="T61" s="17"/>
      <c r="U61" s="17"/>
      <c r="V61" s="17"/>
      <c r="W61" s="17"/>
      <c r="X61" s="17"/>
      <c r="Y61" s="17"/>
      <c r="Z61" s="17"/>
    </row>
    <row r="62" ht="0.75" hidden="1" customHeight="1">
      <c r="A62" s="17"/>
      <c r="B62" s="17"/>
      <c r="C62" s="17"/>
      <c r="D62" s="17"/>
      <c r="E62" s="17"/>
      <c r="F62" s="17"/>
      <c r="G62" s="19"/>
      <c r="H62" s="17"/>
      <c r="I62" s="19"/>
      <c r="J62" s="19"/>
      <c r="K62" s="19"/>
      <c r="L62" s="19"/>
      <c r="M62" s="19"/>
      <c r="N62" s="17"/>
      <c r="O62" s="17"/>
      <c r="P62" s="17"/>
      <c r="Q62" s="17"/>
      <c r="R62" s="17"/>
      <c r="S62" s="17"/>
      <c r="T62" s="17"/>
      <c r="U62" s="17"/>
      <c r="V62" s="17"/>
      <c r="W62" s="17"/>
      <c r="X62" s="17"/>
      <c r="Y62" s="17"/>
      <c r="Z62" s="17"/>
    </row>
    <row r="63" ht="15.75" customHeight="1">
      <c r="A63" s="17"/>
      <c r="B63" s="17"/>
      <c r="C63" s="17"/>
      <c r="D63" s="17"/>
      <c r="E63" s="17"/>
      <c r="F63" s="17"/>
      <c r="G63" s="19"/>
      <c r="H63" s="17"/>
      <c r="I63" s="19"/>
      <c r="J63" s="19"/>
      <c r="K63" s="19"/>
      <c r="L63" s="19"/>
      <c r="M63" s="19"/>
      <c r="N63" s="17"/>
      <c r="O63" s="17"/>
      <c r="P63" s="17"/>
      <c r="Q63" s="17"/>
      <c r="R63" s="17"/>
      <c r="S63" s="17"/>
      <c r="T63" s="17"/>
      <c r="U63" s="17"/>
      <c r="V63" s="17"/>
      <c r="W63" s="17"/>
      <c r="X63" s="17"/>
      <c r="Y63" s="17"/>
      <c r="Z63" s="17"/>
    </row>
    <row r="64" ht="15.75" customHeight="1">
      <c r="A64" s="17"/>
      <c r="B64" s="17"/>
      <c r="C64" s="17"/>
      <c r="D64" s="17"/>
      <c r="E64" s="17"/>
      <c r="F64" s="17"/>
      <c r="G64" s="19"/>
      <c r="H64" s="17"/>
      <c r="I64" s="19"/>
      <c r="J64" s="19"/>
      <c r="K64" s="19"/>
      <c r="L64" s="19"/>
      <c r="M64" s="19"/>
      <c r="N64" s="17"/>
      <c r="O64" s="17"/>
      <c r="P64" s="17"/>
      <c r="Q64" s="17"/>
      <c r="R64" s="17"/>
      <c r="S64" s="17"/>
      <c r="T64" s="17"/>
      <c r="U64" s="17"/>
      <c r="V64" s="17"/>
      <c r="W64" s="17"/>
      <c r="X64" s="17"/>
      <c r="Y64" s="17"/>
      <c r="Z64" s="17"/>
    </row>
    <row r="65" ht="15.75" customHeight="1">
      <c r="A65" s="17"/>
      <c r="B65" s="17"/>
      <c r="C65" s="17"/>
      <c r="D65" s="17"/>
      <c r="E65" s="17"/>
      <c r="F65" s="17"/>
      <c r="G65" s="19"/>
      <c r="H65" s="17"/>
      <c r="I65" s="19"/>
      <c r="J65" s="19"/>
      <c r="K65" s="19"/>
      <c r="L65" s="19"/>
      <c r="M65" s="19"/>
      <c r="N65" s="17"/>
      <c r="O65" s="17"/>
      <c r="P65" s="17"/>
      <c r="Q65" s="17"/>
      <c r="R65" s="17"/>
      <c r="S65" s="17"/>
      <c r="T65" s="17"/>
      <c r="U65" s="17"/>
      <c r="V65" s="17"/>
      <c r="W65" s="17"/>
      <c r="X65" s="17"/>
      <c r="Y65" s="17"/>
      <c r="Z65" s="17"/>
    </row>
    <row r="66" ht="15.75" customHeight="1">
      <c r="A66" s="17"/>
      <c r="B66" s="17"/>
      <c r="C66" s="17"/>
      <c r="D66" s="17"/>
      <c r="E66" s="17"/>
      <c r="F66" s="17"/>
      <c r="G66" s="19"/>
      <c r="H66" s="17"/>
      <c r="I66" s="19"/>
      <c r="J66" s="19"/>
      <c r="K66" s="19"/>
      <c r="L66" s="19"/>
      <c r="M66" s="19"/>
      <c r="N66" s="17"/>
      <c r="O66" s="17"/>
      <c r="P66" s="17"/>
      <c r="Q66" s="17"/>
      <c r="R66" s="17"/>
      <c r="S66" s="17"/>
      <c r="T66" s="17"/>
      <c r="U66" s="17"/>
      <c r="V66" s="17"/>
      <c r="W66" s="17"/>
      <c r="X66" s="17"/>
      <c r="Y66" s="17"/>
      <c r="Z66" s="17"/>
    </row>
    <row r="67" ht="15.75" customHeight="1">
      <c r="A67" s="17"/>
      <c r="B67" s="17"/>
      <c r="C67" s="17"/>
      <c r="D67" s="17"/>
      <c r="E67" s="17"/>
      <c r="F67" s="17"/>
      <c r="G67" s="19"/>
      <c r="H67" s="17"/>
      <c r="I67" s="19"/>
      <c r="J67" s="19"/>
      <c r="K67" s="19"/>
      <c r="L67" s="19"/>
      <c r="M67" s="19"/>
      <c r="N67" s="17"/>
      <c r="O67" s="17"/>
      <c r="P67" s="17"/>
      <c r="Q67" s="17"/>
      <c r="R67" s="17"/>
      <c r="S67" s="17"/>
      <c r="T67" s="17"/>
      <c r="U67" s="17"/>
      <c r="V67" s="17"/>
      <c r="W67" s="17"/>
      <c r="X67" s="17"/>
      <c r="Y67" s="17"/>
      <c r="Z67" s="17"/>
    </row>
    <row r="68" ht="15.75" customHeight="1">
      <c r="A68" s="17"/>
      <c r="B68" s="17"/>
      <c r="C68" s="17"/>
      <c r="D68" s="17"/>
      <c r="E68" s="17"/>
      <c r="F68" s="17"/>
      <c r="G68" s="19"/>
      <c r="H68" s="17"/>
      <c r="I68" s="19"/>
      <c r="J68" s="19"/>
      <c r="K68" s="19"/>
      <c r="L68" s="19"/>
      <c r="M68" s="19"/>
      <c r="N68" s="17"/>
      <c r="O68" s="17"/>
      <c r="P68" s="17"/>
      <c r="Q68" s="17"/>
      <c r="R68" s="17"/>
      <c r="S68" s="17"/>
      <c r="T68" s="17"/>
      <c r="U68" s="17"/>
      <c r="V68" s="17"/>
      <c r="W68" s="17"/>
      <c r="X68" s="17"/>
      <c r="Y68" s="17"/>
      <c r="Z68" s="17"/>
    </row>
    <row r="69" ht="15.75" customHeight="1">
      <c r="A69" s="17"/>
      <c r="B69" s="17"/>
      <c r="C69" s="17"/>
      <c r="D69" s="17"/>
      <c r="E69" s="17"/>
      <c r="F69" s="17"/>
      <c r="G69" s="19"/>
      <c r="H69" s="17"/>
      <c r="I69" s="19"/>
      <c r="J69" s="19"/>
      <c r="K69" s="19"/>
      <c r="L69" s="19"/>
      <c r="M69" s="19"/>
      <c r="N69" s="17"/>
      <c r="O69" s="17"/>
      <c r="P69" s="17"/>
      <c r="Q69" s="17"/>
      <c r="R69" s="17"/>
      <c r="S69" s="17"/>
      <c r="T69" s="17"/>
      <c r="U69" s="17"/>
      <c r="V69" s="17"/>
      <c r="W69" s="17"/>
      <c r="X69" s="17"/>
      <c r="Y69" s="17"/>
      <c r="Z69" s="17"/>
    </row>
    <row r="70" ht="15.75" customHeight="1">
      <c r="A70" s="17"/>
      <c r="B70" s="17"/>
      <c r="C70" s="17"/>
      <c r="D70" s="17"/>
      <c r="E70" s="17"/>
      <c r="F70" s="17"/>
      <c r="G70" s="19"/>
      <c r="H70" s="17"/>
      <c r="I70" s="19"/>
      <c r="J70" s="19"/>
      <c r="K70" s="19"/>
      <c r="L70" s="19"/>
      <c r="M70" s="19"/>
      <c r="N70" s="17"/>
      <c r="O70" s="17"/>
      <c r="P70" s="17"/>
      <c r="Q70" s="17"/>
      <c r="R70" s="17"/>
      <c r="S70" s="17"/>
      <c r="T70" s="17"/>
      <c r="U70" s="17"/>
      <c r="V70" s="17"/>
      <c r="W70" s="17"/>
      <c r="X70" s="17"/>
      <c r="Y70" s="17"/>
      <c r="Z70" s="17"/>
    </row>
    <row r="71" ht="15.75" customHeight="1">
      <c r="A71" s="17"/>
      <c r="B71" s="17"/>
      <c r="C71" s="17"/>
      <c r="D71" s="17"/>
      <c r="E71" s="17"/>
      <c r="F71" s="17"/>
      <c r="G71" s="19"/>
      <c r="H71" s="17"/>
      <c r="I71" s="19"/>
      <c r="J71" s="19"/>
      <c r="K71" s="19"/>
      <c r="L71" s="19"/>
      <c r="M71" s="19"/>
      <c r="N71" s="17"/>
      <c r="O71" s="17"/>
      <c r="P71" s="17"/>
      <c r="Q71" s="17"/>
      <c r="R71" s="17"/>
      <c r="S71" s="17"/>
      <c r="T71" s="17"/>
      <c r="U71" s="17"/>
      <c r="V71" s="17"/>
      <c r="W71" s="17"/>
      <c r="X71" s="17"/>
      <c r="Y71" s="17"/>
      <c r="Z71" s="17"/>
    </row>
    <row r="72" ht="15.75" customHeight="1">
      <c r="A72" s="17"/>
      <c r="B72" s="17"/>
      <c r="C72" s="17"/>
      <c r="D72" s="17"/>
      <c r="E72" s="17"/>
      <c r="F72" s="17"/>
      <c r="G72" s="19"/>
      <c r="H72" s="17"/>
      <c r="I72" s="19"/>
      <c r="J72" s="19"/>
      <c r="K72" s="19"/>
      <c r="L72" s="19"/>
      <c r="M72" s="19"/>
      <c r="N72" s="17"/>
      <c r="O72" s="17"/>
      <c r="P72" s="17"/>
      <c r="Q72" s="17"/>
      <c r="R72" s="17"/>
      <c r="S72" s="17"/>
      <c r="T72" s="17"/>
      <c r="U72" s="17"/>
      <c r="V72" s="17"/>
      <c r="W72" s="17"/>
      <c r="X72" s="17"/>
      <c r="Y72" s="17"/>
      <c r="Z72" s="17"/>
    </row>
    <row r="73" ht="15.75" customHeight="1">
      <c r="A73" s="17"/>
      <c r="B73" s="17"/>
      <c r="C73" s="17"/>
      <c r="D73" s="17"/>
      <c r="E73" s="17"/>
      <c r="F73" s="17"/>
      <c r="G73" s="19"/>
      <c r="H73" s="17"/>
      <c r="I73" s="19"/>
      <c r="J73" s="19"/>
      <c r="K73" s="19"/>
      <c r="L73" s="19"/>
      <c r="M73" s="19"/>
      <c r="N73" s="17"/>
      <c r="O73" s="17"/>
      <c r="P73" s="17"/>
      <c r="Q73" s="17"/>
      <c r="R73" s="17"/>
      <c r="S73" s="17"/>
      <c r="T73" s="17"/>
      <c r="U73" s="17"/>
      <c r="V73" s="17"/>
      <c r="W73" s="17"/>
      <c r="X73" s="17"/>
      <c r="Y73" s="17"/>
      <c r="Z73" s="17"/>
    </row>
    <row r="74" ht="15.75" customHeight="1">
      <c r="A74" s="17"/>
      <c r="B74" s="17"/>
      <c r="C74" s="17"/>
      <c r="D74" s="17"/>
      <c r="E74" s="17"/>
      <c r="F74" s="17"/>
      <c r="G74" s="19"/>
      <c r="H74" s="17"/>
      <c r="I74" s="19"/>
      <c r="J74" s="19"/>
      <c r="K74" s="19"/>
      <c r="L74" s="19"/>
      <c r="M74" s="19"/>
      <c r="N74" s="17"/>
      <c r="O74" s="17"/>
      <c r="P74" s="17"/>
      <c r="Q74" s="17"/>
      <c r="R74" s="17"/>
      <c r="S74" s="17"/>
      <c r="T74" s="17"/>
      <c r="U74" s="17"/>
      <c r="V74" s="17"/>
      <c r="W74" s="17"/>
      <c r="X74" s="17"/>
      <c r="Y74" s="17"/>
      <c r="Z74" s="17"/>
    </row>
    <row r="75" ht="15.75" customHeight="1">
      <c r="A75" s="17"/>
      <c r="B75" s="17"/>
      <c r="C75" s="17"/>
      <c r="D75" s="17"/>
      <c r="E75" s="17"/>
      <c r="F75" s="17"/>
      <c r="G75" s="19"/>
      <c r="H75" s="17"/>
      <c r="I75" s="19"/>
      <c r="J75" s="19"/>
      <c r="K75" s="19"/>
      <c r="L75" s="19"/>
      <c r="M75" s="19"/>
      <c r="N75" s="17"/>
      <c r="O75" s="17"/>
      <c r="P75" s="17"/>
      <c r="Q75" s="17"/>
      <c r="R75" s="17"/>
      <c r="S75" s="17"/>
      <c r="T75" s="17"/>
      <c r="U75" s="17"/>
      <c r="V75" s="17"/>
      <c r="W75" s="17"/>
      <c r="X75" s="17"/>
      <c r="Y75" s="17"/>
      <c r="Z75" s="17"/>
    </row>
    <row r="76" ht="15.75" customHeight="1">
      <c r="A76" s="17"/>
      <c r="B76" s="17"/>
      <c r="C76" s="17"/>
      <c r="D76" s="17"/>
      <c r="E76" s="17"/>
      <c r="F76" s="17"/>
      <c r="G76" s="19"/>
      <c r="H76" s="17"/>
      <c r="I76" s="19"/>
      <c r="J76" s="19"/>
      <c r="K76" s="19"/>
      <c r="L76" s="19"/>
      <c r="M76" s="19"/>
      <c r="N76" s="17"/>
      <c r="O76" s="17"/>
      <c r="P76" s="17"/>
      <c r="Q76" s="17"/>
      <c r="R76" s="17"/>
      <c r="S76" s="17"/>
      <c r="T76" s="17"/>
      <c r="U76" s="17"/>
      <c r="V76" s="17"/>
      <c r="W76" s="17"/>
      <c r="X76" s="17"/>
      <c r="Y76" s="17"/>
      <c r="Z76" s="17"/>
    </row>
    <row r="77" ht="15.75" customHeight="1">
      <c r="A77" s="17"/>
      <c r="B77" s="17"/>
      <c r="C77" s="17"/>
      <c r="D77" s="17"/>
      <c r="E77" s="17"/>
      <c r="F77" s="17"/>
      <c r="G77" s="19"/>
      <c r="H77" s="17"/>
      <c r="I77" s="19"/>
      <c r="J77" s="19"/>
      <c r="K77" s="19"/>
      <c r="L77" s="19"/>
      <c r="M77" s="19"/>
      <c r="N77" s="17"/>
      <c r="O77" s="17"/>
      <c r="P77" s="17"/>
      <c r="Q77" s="17"/>
      <c r="R77" s="17"/>
      <c r="S77" s="17"/>
      <c r="T77" s="17"/>
      <c r="U77" s="17"/>
      <c r="V77" s="17"/>
      <c r="W77" s="17"/>
      <c r="X77" s="17"/>
      <c r="Y77" s="17"/>
      <c r="Z77" s="17"/>
    </row>
    <row r="78" ht="15.75" customHeight="1">
      <c r="A78" s="17"/>
      <c r="B78" s="17"/>
      <c r="C78" s="17"/>
      <c r="D78" s="17"/>
      <c r="E78" s="17"/>
      <c r="F78" s="17"/>
      <c r="G78" s="19"/>
      <c r="H78" s="17"/>
      <c r="I78" s="19"/>
      <c r="J78" s="19"/>
      <c r="K78" s="19"/>
      <c r="L78" s="19"/>
      <c r="M78" s="19"/>
      <c r="N78" s="17"/>
      <c r="O78" s="17"/>
      <c r="P78" s="17"/>
      <c r="Q78" s="17"/>
      <c r="R78" s="17"/>
      <c r="S78" s="17"/>
      <c r="T78" s="17"/>
      <c r="U78" s="17"/>
      <c r="V78" s="17"/>
      <c r="W78" s="17"/>
      <c r="X78" s="17"/>
      <c r="Y78" s="17"/>
      <c r="Z78" s="17"/>
    </row>
    <row r="79" ht="15.75" customHeight="1">
      <c r="A79" s="17"/>
      <c r="B79" s="17"/>
      <c r="C79" s="17"/>
      <c r="D79" s="17"/>
      <c r="E79" s="17"/>
      <c r="F79" s="17"/>
      <c r="G79" s="19"/>
      <c r="H79" s="17"/>
      <c r="I79" s="19"/>
      <c r="J79" s="19"/>
      <c r="K79" s="19"/>
      <c r="L79" s="19"/>
      <c r="M79" s="19"/>
      <c r="N79" s="17"/>
      <c r="O79" s="17"/>
      <c r="P79" s="17"/>
      <c r="Q79" s="17"/>
      <c r="R79" s="17"/>
      <c r="S79" s="17"/>
      <c r="T79" s="17"/>
      <c r="U79" s="17"/>
      <c r="V79" s="17"/>
      <c r="W79" s="17"/>
      <c r="X79" s="17"/>
      <c r="Y79" s="17"/>
      <c r="Z79" s="17"/>
    </row>
    <row r="80" ht="15.75" customHeight="1">
      <c r="A80" s="17"/>
      <c r="B80" s="17"/>
      <c r="C80" s="17"/>
      <c r="D80" s="17"/>
      <c r="E80" s="17"/>
      <c r="F80" s="17"/>
      <c r="G80" s="19"/>
      <c r="H80" s="17"/>
      <c r="I80" s="19"/>
      <c r="J80" s="19"/>
      <c r="K80" s="19"/>
      <c r="L80" s="19"/>
      <c r="M80" s="19"/>
      <c r="N80" s="17"/>
      <c r="O80" s="17"/>
      <c r="P80" s="17"/>
      <c r="Q80" s="17"/>
      <c r="R80" s="17"/>
      <c r="S80" s="17"/>
      <c r="T80" s="17"/>
      <c r="U80" s="17"/>
      <c r="V80" s="17"/>
      <c r="W80" s="17"/>
      <c r="X80" s="17"/>
      <c r="Y80" s="17"/>
      <c r="Z80" s="17"/>
    </row>
    <row r="81" ht="15.75" customHeight="1">
      <c r="A81" s="17"/>
      <c r="B81" s="17"/>
      <c r="C81" s="17"/>
      <c r="D81" s="17"/>
      <c r="E81" s="17"/>
      <c r="F81" s="17"/>
      <c r="G81" s="19"/>
      <c r="H81" s="17"/>
      <c r="I81" s="19"/>
      <c r="J81" s="19"/>
      <c r="K81" s="19"/>
      <c r="L81" s="19"/>
      <c r="M81" s="19"/>
      <c r="N81" s="17"/>
      <c r="O81" s="17"/>
      <c r="P81" s="17"/>
      <c r="Q81" s="17"/>
      <c r="R81" s="17"/>
      <c r="S81" s="17"/>
      <c r="T81" s="17"/>
      <c r="U81" s="17"/>
      <c r="V81" s="17"/>
      <c r="W81" s="17"/>
      <c r="X81" s="17"/>
      <c r="Y81" s="17"/>
      <c r="Z81" s="17"/>
    </row>
    <row r="82" ht="15.75" customHeight="1">
      <c r="A82" s="17"/>
      <c r="B82" s="17"/>
      <c r="C82" s="17"/>
      <c r="D82" s="17"/>
      <c r="E82" s="17"/>
      <c r="F82" s="17"/>
      <c r="G82" s="19"/>
      <c r="H82" s="17"/>
      <c r="I82" s="19"/>
      <c r="J82" s="19"/>
      <c r="K82" s="19"/>
      <c r="L82" s="19"/>
      <c r="M82" s="19"/>
      <c r="N82" s="17"/>
      <c r="O82" s="17"/>
      <c r="P82" s="17"/>
      <c r="Q82" s="17"/>
      <c r="R82" s="17"/>
      <c r="S82" s="17"/>
      <c r="T82" s="17"/>
      <c r="U82" s="17"/>
      <c r="V82" s="17"/>
      <c r="W82" s="17"/>
      <c r="X82" s="17"/>
      <c r="Y82" s="17"/>
      <c r="Z82" s="17"/>
    </row>
    <row r="83" ht="15.75" customHeight="1">
      <c r="A83" s="17"/>
      <c r="B83" s="17"/>
      <c r="C83" s="17"/>
      <c r="D83" s="17"/>
      <c r="E83" s="17"/>
      <c r="F83" s="17"/>
      <c r="G83" s="19"/>
      <c r="H83" s="17"/>
      <c r="I83" s="19"/>
      <c r="J83" s="19"/>
      <c r="K83" s="19"/>
      <c r="L83" s="19"/>
      <c r="M83" s="19"/>
      <c r="N83" s="17"/>
      <c r="O83" s="17"/>
      <c r="P83" s="17"/>
      <c r="Q83" s="17"/>
      <c r="R83" s="17"/>
      <c r="S83" s="17"/>
      <c r="T83" s="17"/>
      <c r="U83" s="17"/>
      <c r="V83" s="17"/>
      <c r="W83" s="17"/>
      <c r="X83" s="17"/>
      <c r="Y83" s="17"/>
      <c r="Z83" s="17"/>
    </row>
    <row r="84" ht="15.75" customHeight="1">
      <c r="A84" s="17"/>
      <c r="B84" s="17"/>
      <c r="C84" s="17"/>
      <c r="D84" s="17"/>
      <c r="E84" s="17"/>
      <c r="F84" s="17"/>
      <c r="G84" s="19"/>
      <c r="H84" s="17"/>
      <c r="I84" s="19"/>
      <c r="J84" s="19"/>
      <c r="K84" s="19"/>
      <c r="L84" s="19"/>
      <c r="M84" s="19"/>
      <c r="N84" s="17"/>
      <c r="O84" s="17"/>
      <c r="P84" s="17"/>
      <c r="Q84" s="17"/>
      <c r="R84" s="17"/>
      <c r="S84" s="17"/>
      <c r="T84" s="17"/>
      <c r="U84" s="17"/>
      <c r="V84" s="17"/>
      <c r="W84" s="17"/>
      <c r="X84" s="17"/>
      <c r="Y84" s="17"/>
      <c r="Z84" s="17"/>
    </row>
    <row r="85" ht="15.75" customHeight="1">
      <c r="A85" s="17"/>
      <c r="B85" s="17"/>
      <c r="C85" s="17"/>
      <c r="D85" s="17"/>
      <c r="E85" s="17"/>
      <c r="F85" s="17"/>
      <c r="G85" s="19"/>
      <c r="H85" s="17"/>
      <c r="I85" s="19"/>
      <c r="J85" s="19"/>
      <c r="K85" s="19"/>
      <c r="L85" s="19"/>
      <c r="M85" s="19"/>
      <c r="N85" s="17"/>
      <c r="O85" s="17"/>
      <c r="P85" s="17"/>
      <c r="Q85" s="17"/>
      <c r="R85" s="17"/>
      <c r="S85" s="17"/>
      <c r="T85" s="17"/>
      <c r="U85" s="17"/>
      <c r="V85" s="17"/>
      <c r="W85" s="17"/>
      <c r="X85" s="17"/>
      <c r="Y85" s="17"/>
      <c r="Z85" s="17"/>
    </row>
    <row r="86" ht="15.75" customHeight="1">
      <c r="A86" s="17"/>
      <c r="B86" s="17"/>
      <c r="C86" s="17"/>
      <c r="D86" s="17"/>
      <c r="E86" s="17"/>
      <c r="F86" s="17"/>
      <c r="G86" s="19"/>
      <c r="H86" s="17"/>
      <c r="I86" s="19"/>
      <c r="J86" s="19"/>
      <c r="K86" s="19"/>
      <c r="L86" s="19"/>
      <c r="M86" s="19"/>
      <c r="N86" s="17"/>
      <c r="O86" s="17"/>
      <c r="P86" s="17"/>
      <c r="Q86" s="17"/>
      <c r="R86" s="17"/>
      <c r="S86" s="17"/>
      <c r="T86" s="17"/>
      <c r="U86" s="17"/>
      <c r="V86" s="17"/>
      <c r="W86" s="17"/>
      <c r="X86" s="17"/>
      <c r="Y86" s="17"/>
      <c r="Z86" s="17"/>
    </row>
    <row r="87" ht="15.75" customHeight="1">
      <c r="A87" s="17"/>
      <c r="B87" s="17"/>
      <c r="C87" s="17"/>
      <c r="D87" s="17"/>
      <c r="E87" s="17"/>
      <c r="F87" s="17"/>
      <c r="G87" s="19"/>
      <c r="H87" s="17"/>
      <c r="I87" s="19"/>
      <c r="J87" s="19"/>
      <c r="K87" s="19"/>
      <c r="L87" s="19"/>
      <c r="M87" s="19"/>
      <c r="N87" s="17"/>
      <c r="O87" s="17"/>
      <c r="P87" s="17"/>
      <c r="Q87" s="17"/>
      <c r="R87" s="17"/>
      <c r="S87" s="17"/>
      <c r="T87" s="17"/>
      <c r="U87" s="17"/>
      <c r="V87" s="17"/>
      <c r="W87" s="17"/>
      <c r="X87" s="17"/>
      <c r="Y87" s="17"/>
      <c r="Z87" s="17"/>
    </row>
    <row r="88" ht="15.75" customHeight="1">
      <c r="A88" s="17"/>
      <c r="B88" s="17"/>
      <c r="C88" s="17"/>
      <c r="D88" s="17"/>
      <c r="E88" s="17"/>
      <c r="F88" s="17"/>
      <c r="G88" s="19"/>
      <c r="H88" s="17"/>
      <c r="I88" s="19"/>
      <c r="J88" s="19"/>
      <c r="K88" s="19"/>
      <c r="L88" s="19"/>
      <c r="M88" s="19"/>
      <c r="N88" s="17"/>
      <c r="O88" s="17"/>
      <c r="P88" s="17"/>
      <c r="Q88" s="17"/>
      <c r="R88" s="17"/>
      <c r="S88" s="17"/>
      <c r="T88" s="17"/>
      <c r="U88" s="17"/>
      <c r="V88" s="17"/>
      <c r="W88" s="17"/>
      <c r="X88" s="17"/>
      <c r="Y88" s="17"/>
      <c r="Z88" s="17"/>
    </row>
    <row r="89" ht="15.75" customHeight="1">
      <c r="A89" s="17"/>
      <c r="B89" s="17"/>
      <c r="C89" s="17"/>
      <c r="D89" s="17"/>
      <c r="E89" s="17"/>
      <c r="F89" s="17"/>
      <c r="G89" s="19"/>
      <c r="H89" s="17"/>
      <c r="I89" s="19"/>
      <c r="J89" s="19"/>
      <c r="K89" s="19"/>
      <c r="L89" s="19"/>
      <c r="M89" s="19"/>
      <c r="N89" s="17"/>
      <c r="O89" s="17"/>
      <c r="P89" s="17"/>
      <c r="Q89" s="17"/>
      <c r="R89" s="17"/>
      <c r="S89" s="17"/>
      <c r="T89" s="17"/>
      <c r="U89" s="17"/>
      <c r="V89" s="17"/>
      <c r="W89" s="17"/>
      <c r="X89" s="17"/>
      <c r="Y89" s="17"/>
      <c r="Z89" s="17"/>
    </row>
    <row r="90" ht="15.75" customHeight="1">
      <c r="A90" s="17"/>
      <c r="B90" s="17"/>
      <c r="C90" s="17"/>
      <c r="D90" s="17"/>
      <c r="E90" s="17"/>
      <c r="F90" s="17"/>
      <c r="G90" s="19"/>
      <c r="H90" s="17"/>
      <c r="I90" s="19"/>
      <c r="J90" s="19"/>
      <c r="K90" s="19"/>
      <c r="L90" s="19"/>
      <c r="M90" s="19"/>
      <c r="N90" s="17"/>
      <c r="O90" s="17"/>
      <c r="P90" s="17"/>
      <c r="Q90" s="17"/>
      <c r="R90" s="17"/>
      <c r="S90" s="17"/>
      <c r="T90" s="17"/>
      <c r="U90" s="17"/>
      <c r="V90" s="17"/>
      <c r="W90" s="17"/>
      <c r="X90" s="17"/>
      <c r="Y90" s="17"/>
      <c r="Z90" s="17"/>
    </row>
    <row r="91" ht="15.75" customHeight="1">
      <c r="A91" s="17"/>
      <c r="B91" s="17"/>
      <c r="C91" s="17"/>
      <c r="D91" s="17"/>
      <c r="E91" s="17"/>
      <c r="F91" s="17"/>
      <c r="G91" s="19"/>
      <c r="H91" s="17"/>
      <c r="I91" s="19"/>
      <c r="J91" s="19"/>
      <c r="K91" s="19"/>
      <c r="L91" s="19"/>
      <c r="M91" s="19"/>
      <c r="N91" s="17"/>
      <c r="O91" s="17"/>
      <c r="P91" s="17"/>
      <c r="Q91" s="17"/>
      <c r="R91" s="17"/>
      <c r="S91" s="17"/>
      <c r="T91" s="17"/>
      <c r="U91" s="17"/>
      <c r="V91" s="17"/>
      <c r="W91" s="17"/>
      <c r="X91" s="17"/>
      <c r="Y91" s="17"/>
      <c r="Z91" s="17"/>
    </row>
    <row r="92" ht="15.75" customHeight="1">
      <c r="A92" s="17"/>
      <c r="B92" s="17"/>
      <c r="C92" s="17"/>
      <c r="D92" s="17"/>
      <c r="E92" s="17"/>
      <c r="F92" s="17"/>
      <c r="G92" s="19"/>
      <c r="H92" s="17"/>
      <c r="I92" s="19"/>
      <c r="J92" s="19"/>
      <c r="K92" s="19"/>
      <c r="L92" s="19"/>
      <c r="M92" s="19"/>
      <c r="N92" s="17"/>
      <c r="O92" s="17"/>
      <c r="P92" s="17"/>
      <c r="Q92" s="17"/>
      <c r="R92" s="17"/>
      <c r="S92" s="17"/>
      <c r="T92" s="17"/>
      <c r="U92" s="17"/>
      <c r="V92" s="17"/>
      <c r="W92" s="17"/>
      <c r="X92" s="17"/>
      <c r="Y92" s="17"/>
      <c r="Z92" s="17"/>
    </row>
    <row r="93" ht="15.75" customHeight="1">
      <c r="A93" s="17"/>
      <c r="B93" s="17"/>
      <c r="C93" s="17"/>
      <c r="D93" s="17"/>
      <c r="E93" s="17"/>
      <c r="F93" s="17"/>
      <c r="G93" s="19"/>
      <c r="H93" s="17"/>
      <c r="I93" s="19"/>
      <c r="J93" s="19"/>
      <c r="K93" s="19"/>
      <c r="L93" s="19"/>
      <c r="M93" s="19"/>
      <c r="N93" s="17"/>
      <c r="O93" s="17"/>
      <c r="P93" s="17"/>
      <c r="Q93" s="17"/>
      <c r="R93" s="17"/>
      <c r="S93" s="17"/>
      <c r="T93" s="17"/>
      <c r="U93" s="17"/>
      <c r="V93" s="17"/>
      <c r="W93" s="17"/>
      <c r="X93" s="17"/>
      <c r="Y93" s="17"/>
      <c r="Z93" s="17"/>
    </row>
    <row r="94" ht="15.75" customHeight="1">
      <c r="A94" s="17"/>
      <c r="B94" s="17"/>
      <c r="C94" s="17"/>
      <c r="D94" s="17"/>
      <c r="E94" s="17"/>
      <c r="F94" s="17"/>
      <c r="G94" s="19"/>
      <c r="H94" s="17"/>
      <c r="I94" s="19"/>
      <c r="J94" s="19"/>
      <c r="K94" s="19"/>
      <c r="L94" s="19"/>
      <c r="M94" s="19"/>
      <c r="N94" s="17"/>
      <c r="O94" s="17"/>
      <c r="P94" s="17"/>
      <c r="Q94" s="17"/>
      <c r="R94" s="17"/>
      <c r="S94" s="17"/>
      <c r="T94" s="17"/>
      <c r="U94" s="17"/>
      <c r="V94" s="17"/>
      <c r="W94" s="17"/>
      <c r="X94" s="17"/>
      <c r="Y94" s="17"/>
      <c r="Z94" s="17"/>
    </row>
    <row r="95" ht="15.75" customHeight="1">
      <c r="A95" s="17"/>
      <c r="B95" s="17"/>
      <c r="C95" s="17"/>
      <c r="D95" s="17"/>
      <c r="E95" s="17"/>
      <c r="F95" s="17"/>
      <c r="G95" s="19"/>
      <c r="H95" s="17"/>
      <c r="I95" s="19"/>
      <c r="J95" s="19"/>
      <c r="K95" s="19"/>
      <c r="L95" s="19"/>
      <c r="M95" s="19"/>
      <c r="N95" s="17"/>
      <c r="O95" s="17"/>
      <c r="P95" s="17"/>
      <c r="Q95" s="17"/>
      <c r="R95" s="17"/>
      <c r="S95" s="17"/>
      <c r="T95" s="17"/>
      <c r="U95" s="17"/>
      <c r="V95" s="17"/>
      <c r="W95" s="17"/>
      <c r="X95" s="17"/>
      <c r="Y95" s="17"/>
      <c r="Z95" s="17"/>
    </row>
    <row r="96" ht="15.75" customHeight="1">
      <c r="A96" s="17"/>
      <c r="B96" s="17"/>
      <c r="C96" s="17"/>
      <c r="D96" s="17"/>
      <c r="E96" s="17"/>
      <c r="F96" s="17"/>
      <c r="G96" s="19"/>
      <c r="H96" s="17"/>
      <c r="I96" s="19"/>
      <c r="J96" s="19"/>
      <c r="K96" s="19"/>
      <c r="L96" s="19"/>
      <c r="M96" s="19"/>
      <c r="N96" s="17"/>
      <c r="O96" s="17"/>
      <c r="P96" s="17"/>
      <c r="Q96" s="17"/>
      <c r="R96" s="17"/>
      <c r="S96" s="17"/>
      <c r="T96" s="17"/>
      <c r="U96" s="17"/>
      <c r="V96" s="17"/>
      <c r="W96" s="17"/>
      <c r="X96" s="17"/>
      <c r="Y96" s="17"/>
      <c r="Z96" s="17"/>
    </row>
    <row r="97" ht="15.75" customHeight="1">
      <c r="A97" s="17"/>
      <c r="B97" s="17"/>
      <c r="C97" s="17"/>
      <c r="D97" s="17"/>
      <c r="E97" s="17"/>
      <c r="F97" s="17"/>
      <c r="G97" s="19"/>
      <c r="H97" s="17"/>
      <c r="I97" s="19"/>
      <c r="J97" s="19"/>
      <c r="K97" s="19"/>
      <c r="L97" s="19"/>
      <c r="M97" s="19"/>
      <c r="N97" s="17"/>
      <c r="O97" s="17"/>
      <c r="P97" s="17"/>
      <c r="Q97" s="17"/>
      <c r="R97" s="17"/>
      <c r="S97" s="17"/>
      <c r="T97" s="17"/>
      <c r="U97" s="17"/>
      <c r="V97" s="17"/>
      <c r="W97" s="17"/>
      <c r="X97" s="17"/>
      <c r="Y97" s="17"/>
      <c r="Z97" s="17"/>
    </row>
    <row r="98" ht="15.75" customHeight="1">
      <c r="A98" s="17"/>
      <c r="B98" s="17"/>
      <c r="C98" s="17"/>
      <c r="D98" s="17"/>
      <c r="E98" s="17"/>
      <c r="F98" s="17"/>
      <c r="G98" s="19"/>
      <c r="H98" s="17"/>
      <c r="I98" s="19"/>
      <c r="J98" s="19"/>
      <c r="K98" s="19"/>
      <c r="L98" s="19"/>
      <c r="M98" s="19"/>
      <c r="N98" s="17"/>
      <c r="O98" s="17"/>
      <c r="P98" s="17"/>
      <c r="Q98" s="17"/>
      <c r="R98" s="17"/>
      <c r="S98" s="17"/>
      <c r="T98" s="17"/>
      <c r="U98" s="17"/>
      <c r="V98" s="17"/>
      <c r="W98" s="17"/>
      <c r="X98" s="17"/>
      <c r="Y98" s="17"/>
      <c r="Z98" s="17"/>
    </row>
    <row r="99" ht="15.75" customHeight="1">
      <c r="A99" s="17"/>
      <c r="B99" s="17"/>
      <c r="C99" s="17"/>
      <c r="D99" s="17"/>
      <c r="E99" s="17"/>
      <c r="F99" s="17"/>
      <c r="G99" s="19"/>
      <c r="H99" s="17"/>
      <c r="I99" s="19"/>
      <c r="J99" s="19"/>
      <c r="K99" s="19"/>
      <c r="L99" s="19"/>
      <c r="M99" s="19"/>
      <c r="N99" s="17"/>
      <c r="O99" s="17"/>
      <c r="P99" s="17"/>
      <c r="Q99" s="17"/>
      <c r="R99" s="17"/>
      <c r="S99" s="17"/>
      <c r="T99" s="17"/>
      <c r="U99" s="17"/>
      <c r="V99" s="17"/>
      <c r="W99" s="17"/>
      <c r="X99" s="17"/>
      <c r="Y99" s="17"/>
      <c r="Z99" s="17"/>
    </row>
    <row r="100" ht="15.75" customHeight="1">
      <c r="A100" s="17"/>
      <c r="B100" s="17"/>
      <c r="C100" s="17"/>
      <c r="D100" s="17"/>
      <c r="E100" s="17"/>
      <c r="F100" s="17"/>
      <c r="G100" s="19"/>
      <c r="H100" s="17"/>
      <c r="I100" s="19"/>
      <c r="J100" s="19"/>
      <c r="K100" s="19"/>
      <c r="L100" s="19"/>
      <c r="M100" s="19"/>
      <c r="N100" s="17"/>
      <c r="O100" s="17"/>
      <c r="P100" s="17"/>
      <c r="Q100" s="17"/>
      <c r="R100" s="17"/>
      <c r="S100" s="17"/>
      <c r="T100" s="17"/>
      <c r="U100" s="17"/>
      <c r="V100" s="17"/>
      <c r="W100" s="17"/>
      <c r="X100" s="17"/>
      <c r="Y100" s="17"/>
      <c r="Z100" s="17"/>
    </row>
    <row r="101" ht="15.75" customHeight="1">
      <c r="A101" s="17"/>
      <c r="B101" s="17"/>
      <c r="C101" s="17"/>
      <c r="D101" s="17"/>
      <c r="E101" s="17"/>
      <c r="F101" s="17"/>
      <c r="G101" s="19"/>
      <c r="H101" s="17"/>
      <c r="I101" s="19"/>
      <c r="J101" s="19"/>
      <c r="K101" s="19"/>
      <c r="L101" s="19"/>
      <c r="M101" s="19"/>
      <c r="N101" s="17"/>
      <c r="O101" s="17"/>
      <c r="P101" s="17"/>
      <c r="Q101" s="17"/>
      <c r="R101" s="17"/>
      <c r="S101" s="17"/>
      <c r="T101" s="17"/>
      <c r="U101" s="17"/>
      <c r="V101" s="17"/>
      <c r="W101" s="17"/>
      <c r="X101" s="17"/>
      <c r="Y101" s="17"/>
      <c r="Z101" s="17"/>
    </row>
    <row r="102" ht="15.75" customHeight="1">
      <c r="A102" s="17"/>
      <c r="B102" s="17"/>
      <c r="C102" s="17"/>
      <c r="D102" s="17"/>
      <c r="E102" s="17"/>
      <c r="F102" s="17"/>
      <c r="G102" s="19"/>
      <c r="H102" s="17"/>
      <c r="I102" s="19"/>
      <c r="J102" s="19"/>
      <c r="K102" s="19"/>
      <c r="L102" s="19"/>
      <c r="M102" s="19"/>
      <c r="N102" s="17"/>
      <c r="O102" s="17"/>
      <c r="P102" s="17"/>
      <c r="Q102" s="17"/>
      <c r="R102" s="17"/>
      <c r="S102" s="17"/>
      <c r="T102" s="17"/>
      <c r="U102" s="17"/>
      <c r="V102" s="17"/>
      <c r="W102" s="17"/>
      <c r="X102" s="17"/>
      <c r="Y102" s="17"/>
      <c r="Z102" s="17"/>
    </row>
    <row r="103" ht="15.75" customHeight="1">
      <c r="A103" s="17"/>
      <c r="B103" s="17"/>
      <c r="C103" s="17"/>
      <c r="D103" s="17"/>
      <c r="E103" s="17"/>
      <c r="F103" s="17"/>
      <c r="G103" s="19"/>
      <c r="H103" s="17"/>
      <c r="I103" s="19"/>
      <c r="J103" s="19"/>
      <c r="K103" s="19"/>
      <c r="L103" s="19"/>
      <c r="M103" s="19"/>
      <c r="N103" s="17"/>
      <c r="O103" s="17"/>
      <c r="P103" s="17"/>
      <c r="Q103" s="17"/>
      <c r="R103" s="17"/>
      <c r="S103" s="17"/>
      <c r="T103" s="17"/>
      <c r="U103" s="17"/>
      <c r="V103" s="17"/>
      <c r="W103" s="17"/>
      <c r="X103" s="17"/>
      <c r="Y103" s="17"/>
      <c r="Z103" s="17"/>
    </row>
    <row r="104" ht="15.75" customHeight="1">
      <c r="A104" s="17"/>
      <c r="B104" s="17"/>
      <c r="C104" s="17"/>
      <c r="D104" s="17"/>
      <c r="E104" s="17"/>
      <c r="F104" s="17"/>
      <c r="G104" s="19"/>
      <c r="H104" s="17"/>
      <c r="I104" s="19"/>
      <c r="J104" s="19"/>
      <c r="K104" s="19"/>
      <c r="L104" s="19"/>
      <c r="M104" s="19"/>
      <c r="N104" s="17"/>
      <c r="O104" s="17"/>
      <c r="P104" s="17"/>
      <c r="Q104" s="17"/>
      <c r="R104" s="17"/>
      <c r="S104" s="17"/>
      <c r="T104" s="17"/>
      <c r="U104" s="17"/>
      <c r="V104" s="17"/>
      <c r="W104" s="17"/>
      <c r="X104" s="17"/>
      <c r="Y104" s="17"/>
      <c r="Z104" s="17"/>
    </row>
    <row r="105" ht="15.75" customHeight="1">
      <c r="A105" s="17"/>
      <c r="B105" s="17"/>
      <c r="C105" s="17"/>
      <c r="D105" s="17"/>
      <c r="E105" s="17"/>
      <c r="F105" s="17"/>
      <c r="G105" s="19"/>
      <c r="H105" s="17"/>
      <c r="I105" s="19"/>
      <c r="J105" s="19"/>
      <c r="K105" s="19"/>
      <c r="L105" s="19"/>
      <c r="M105" s="19"/>
      <c r="N105" s="17"/>
      <c r="O105" s="17"/>
      <c r="P105" s="17"/>
      <c r="Q105" s="17"/>
      <c r="R105" s="17"/>
      <c r="S105" s="17"/>
      <c r="T105" s="17"/>
      <c r="U105" s="17"/>
      <c r="V105" s="17"/>
      <c r="W105" s="17"/>
      <c r="X105" s="17"/>
      <c r="Y105" s="17"/>
      <c r="Z105" s="17"/>
    </row>
    <row r="106" ht="15.75" customHeight="1">
      <c r="A106" s="17"/>
      <c r="B106" s="17"/>
      <c r="C106" s="17"/>
      <c r="D106" s="17"/>
      <c r="E106" s="17"/>
      <c r="F106" s="17"/>
      <c r="G106" s="19"/>
      <c r="H106" s="17"/>
      <c r="I106" s="19"/>
      <c r="J106" s="19"/>
      <c r="K106" s="19"/>
      <c r="L106" s="19"/>
      <c r="M106" s="19"/>
      <c r="N106" s="17"/>
      <c r="O106" s="17"/>
      <c r="P106" s="17"/>
      <c r="Q106" s="17"/>
      <c r="R106" s="17"/>
      <c r="S106" s="17"/>
      <c r="T106" s="17"/>
      <c r="U106" s="17"/>
      <c r="V106" s="17"/>
      <c r="W106" s="17"/>
      <c r="X106" s="17"/>
      <c r="Y106" s="17"/>
      <c r="Z106" s="17"/>
    </row>
    <row r="107" ht="15.75" customHeight="1">
      <c r="A107" s="17"/>
      <c r="B107" s="17"/>
      <c r="C107" s="17"/>
      <c r="D107" s="17"/>
      <c r="E107" s="17"/>
      <c r="F107" s="17"/>
      <c r="G107" s="19"/>
      <c r="H107" s="17"/>
      <c r="I107" s="19"/>
      <c r="J107" s="19"/>
      <c r="K107" s="19"/>
      <c r="L107" s="19"/>
      <c r="M107" s="19"/>
      <c r="N107" s="17"/>
      <c r="O107" s="17"/>
      <c r="P107" s="17"/>
      <c r="Q107" s="17"/>
      <c r="R107" s="17"/>
      <c r="S107" s="17"/>
      <c r="T107" s="17"/>
      <c r="U107" s="17"/>
      <c r="V107" s="17"/>
      <c r="W107" s="17"/>
      <c r="X107" s="17"/>
      <c r="Y107" s="17"/>
      <c r="Z107" s="17"/>
    </row>
    <row r="108" ht="15.75" customHeight="1">
      <c r="A108" s="17"/>
      <c r="B108" s="17"/>
      <c r="C108" s="17"/>
      <c r="D108" s="17"/>
      <c r="E108" s="17"/>
      <c r="F108" s="17"/>
      <c r="G108" s="19"/>
      <c r="H108" s="17"/>
      <c r="I108" s="19"/>
      <c r="J108" s="19"/>
      <c r="K108" s="19"/>
      <c r="L108" s="19"/>
      <c r="M108" s="19"/>
      <c r="N108" s="17"/>
      <c r="O108" s="17"/>
      <c r="P108" s="17"/>
      <c r="Q108" s="17"/>
      <c r="R108" s="17"/>
      <c r="S108" s="17"/>
      <c r="T108" s="17"/>
      <c r="U108" s="17"/>
      <c r="V108" s="17"/>
      <c r="W108" s="17"/>
      <c r="X108" s="17"/>
      <c r="Y108" s="17"/>
      <c r="Z108" s="17"/>
    </row>
    <row r="109" ht="15.75" customHeight="1">
      <c r="A109" s="17"/>
      <c r="B109" s="17"/>
      <c r="C109" s="17"/>
      <c r="D109" s="17"/>
      <c r="E109" s="17"/>
      <c r="F109" s="17"/>
      <c r="G109" s="19"/>
      <c r="H109" s="17"/>
      <c r="I109" s="19"/>
      <c r="J109" s="19"/>
      <c r="K109" s="19"/>
      <c r="L109" s="19"/>
      <c r="M109" s="19"/>
      <c r="N109" s="17"/>
      <c r="O109" s="17"/>
      <c r="P109" s="17"/>
      <c r="Q109" s="17"/>
      <c r="R109" s="17"/>
      <c r="S109" s="17"/>
      <c r="T109" s="17"/>
      <c r="U109" s="17"/>
      <c r="V109" s="17"/>
      <c r="W109" s="17"/>
      <c r="X109" s="17"/>
      <c r="Y109" s="17"/>
      <c r="Z109" s="17"/>
    </row>
    <row r="110" ht="15.75" customHeight="1">
      <c r="A110" s="17"/>
      <c r="B110" s="17"/>
      <c r="C110" s="17"/>
      <c r="D110" s="17"/>
      <c r="E110" s="17"/>
      <c r="F110" s="17"/>
      <c r="G110" s="19"/>
      <c r="H110" s="17"/>
      <c r="I110" s="19"/>
      <c r="J110" s="19"/>
      <c r="K110" s="19"/>
      <c r="L110" s="19"/>
      <c r="M110" s="19"/>
      <c r="N110" s="17"/>
      <c r="O110" s="17"/>
      <c r="P110" s="17"/>
      <c r="Q110" s="17"/>
      <c r="R110" s="17"/>
      <c r="S110" s="17"/>
      <c r="T110" s="17"/>
      <c r="U110" s="17"/>
      <c r="V110" s="17"/>
      <c r="W110" s="17"/>
      <c r="X110" s="17"/>
      <c r="Y110" s="17"/>
      <c r="Z110" s="17"/>
    </row>
    <row r="111" ht="15.75" customHeight="1">
      <c r="A111" s="17"/>
      <c r="B111" s="17"/>
      <c r="C111" s="17"/>
      <c r="D111" s="17"/>
      <c r="E111" s="17"/>
      <c r="F111" s="17"/>
      <c r="G111" s="19"/>
      <c r="H111" s="17"/>
      <c r="I111" s="19"/>
      <c r="J111" s="19"/>
      <c r="K111" s="19"/>
      <c r="L111" s="19"/>
      <c r="M111" s="19"/>
      <c r="N111" s="17"/>
      <c r="O111" s="17"/>
      <c r="P111" s="17"/>
      <c r="Q111" s="17"/>
      <c r="R111" s="17"/>
      <c r="S111" s="17"/>
      <c r="T111" s="17"/>
      <c r="U111" s="17"/>
      <c r="V111" s="17"/>
      <c r="W111" s="17"/>
      <c r="X111" s="17"/>
      <c r="Y111" s="17"/>
      <c r="Z111" s="17"/>
    </row>
    <row r="112" ht="15.75" customHeight="1">
      <c r="A112" s="17"/>
      <c r="B112" s="17"/>
      <c r="C112" s="17"/>
      <c r="D112" s="17"/>
      <c r="E112" s="17"/>
      <c r="F112" s="17"/>
      <c r="G112" s="19"/>
      <c r="H112" s="17"/>
      <c r="I112" s="19"/>
      <c r="J112" s="19"/>
      <c r="K112" s="19"/>
      <c r="L112" s="19"/>
      <c r="M112" s="19"/>
      <c r="N112" s="17"/>
      <c r="O112" s="17"/>
      <c r="P112" s="17"/>
      <c r="Q112" s="17"/>
      <c r="R112" s="17"/>
      <c r="S112" s="17"/>
      <c r="T112" s="17"/>
      <c r="U112" s="17"/>
      <c r="V112" s="17"/>
      <c r="W112" s="17"/>
      <c r="X112" s="17"/>
      <c r="Y112" s="17"/>
      <c r="Z112" s="17"/>
    </row>
    <row r="113" ht="15.75" customHeight="1">
      <c r="A113" s="17"/>
      <c r="B113" s="17"/>
      <c r="C113" s="17"/>
      <c r="D113" s="17"/>
      <c r="E113" s="17"/>
      <c r="F113" s="17"/>
      <c r="G113" s="19"/>
      <c r="H113" s="17"/>
      <c r="I113" s="19"/>
      <c r="J113" s="19"/>
      <c r="K113" s="19"/>
      <c r="L113" s="19"/>
      <c r="M113" s="19"/>
      <c r="N113" s="17"/>
      <c r="O113" s="17"/>
      <c r="P113" s="17"/>
      <c r="Q113" s="17"/>
      <c r="R113" s="17"/>
      <c r="S113" s="17"/>
      <c r="T113" s="17"/>
      <c r="U113" s="17"/>
      <c r="V113" s="17"/>
      <c r="W113" s="17"/>
      <c r="X113" s="17"/>
      <c r="Y113" s="17"/>
      <c r="Z113" s="17"/>
    </row>
    <row r="114" ht="15.75" customHeight="1">
      <c r="A114" s="17"/>
      <c r="B114" s="17"/>
      <c r="C114" s="17"/>
      <c r="D114" s="17"/>
      <c r="E114" s="17"/>
      <c r="F114" s="17"/>
      <c r="G114" s="19"/>
      <c r="H114" s="17"/>
      <c r="I114" s="19"/>
      <c r="J114" s="19"/>
      <c r="K114" s="19"/>
      <c r="L114" s="19"/>
      <c r="M114" s="19"/>
      <c r="N114" s="17"/>
      <c r="O114" s="17"/>
      <c r="P114" s="17"/>
      <c r="Q114" s="17"/>
      <c r="R114" s="17"/>
      <c r="S114" s="17"/>
      <c r="T114" s="17"/>
      <c r="U114" s="17"/>
      <c r="V114" s="17"/>
      <c r="W114" s="17"/>
      <c r="X114" s="17"/>
      <c r="Y114" s="17"/>
      <c r="Z114" s="17"/>
    </row>
    <row r="115" ht="15.75" customHeight="1">
      <c r="A115" s="17"/>
      <c r="B115" s="17"/>
      <c r="C115" s="17"/>
      <c r="D115" s="17"/>
      <c r="E115" s="17"/>
      <c r="F115" s="17"/>
      <c r="G115" s="19"/>
      <c r="H115" s="17"/>
      <c r="I115" s="19"/>
      <c r="J115" s="19"/>
      <c r="K115" s="19"/>
      <c r="L115" s="19"/>
      <c r="M115" s="19"/>
      <c r="N115" s="17"/>
      <c r="O115" s="17"/>
      <c r="P115" s="17"/>
      <c r="Q115" s="17"/>
      <c r="R115" s="17"/>
      <c r="S115" s="17"/>
      <c r="T115" s="17"/>
      <c r="U115" s="17"/>
      <c r="V115" s="17"/>
      <c r="W115" s="17"/>
      <c r="X115" s="17"/>
      <c r="Y115" s="17"/>
      <c r="Z115" s="17"/>
    </row>
    <row r="116" ht="15.75" customHeight="1">
      <c r="A116" s="17"/>
      <c r="B116" s="17"/>
      <c r="C116" s="17"/>
      <c r="D116" s="17"/>
      <c r="E116" s="17"/>
      <c r="F116" s="17"/>
      <c r="G116" s="19"/>
      <c r="H116" s="17"/>
      <c r="I116" s="19"/>
      <c r="J116" s="19"/>
      <c r="K116" s="19"/>
      <c r="L116" s="19"/>
      <c r="M116" s="19"/>
      <c r="N116" s="17"/>
      <c r="O116" s="17"/>
      <c r="P116" s="17"/>
      <c r="Q116" s="17"/>
      <c r="R116" s="17"/>
      <c r="S116" s="17"/>
      <c r="T116" s="17"/>
      <c r="U116" s="17"/>
      <c r="V116" s="17"/>
      <c r="W116" s="17"/>
      <c r="X116" s="17"/>
      <c r="Y116" s="17"/>
      <c r="Z116" s="17"/>
    </row>
    <row r="117" ht="15.75" customHeight="1">
      <c r="A117" s="17"/>
      <c r="B117" s="17"/>
      <c r="C117" s="17"/>
      <c r="D117" s="17"/>
      <c r="E117" s="17"/>
      <c r="F117" s="17"/>
      <c r="G117" s="19"/>
      <c r="H117" s="17"/>
      <c r="I117" s="19"/>
      <c r="J117" s="19"/>
      <c r="K117" s="19"/>
      <c r="L117" s="19"/>
      <c r="M117" s="19"/>
      <c r="N117" s="17"/>
      <c r="O117" s="17"/>
      <c r="P117" s="17"/>
      <c r="Q117" s="17"/>
      <c r="R117" s="17"/>
      <c r="S117" s="17"/>
      <c r="T117" s="17"/>
      <c r="U117" s="17"/>
      <c r="V117" s="17"/>
      <c r="W117" s="17"/>
      <c r="X117" s="17"/>
      <c r="Y117" s="17"/>
      <c r="Z117" s="17"/>
    </row>
    <row r="118" ht="15.75" customHeight="1">
      <c r="A118" s="17"/>
      <c r="B118" s="17"/>
      <c r="C118" s="17"/>
      <c r="D118" s="17"/>
      <c r="E118" s="17"/>
      <c r="F118" s="17"/>
      <c r="G118" s="19"/>
      <c r="H118" s="17"/>
      <c r="I118" s="19"/>
      <c r="J118" s="19"/>
      <c r="K118" s="19"/>
      <c r="L118" s="19"/>
      <c r="M118" s="19"/>
      <c r="N118" s="17"/>
      <c r="O118" s="17"/>
      <c r="P118" s="17"/>
      <c r="Q118" s="17"/>
      <c r="R118" s="17"/>
      <c r="S118" s="17"/>
      <c r="T118" s="17"/>
      <c r="U118" s="17"/>
      <c r="V118" s="17"/>
      <c r="W118" s="17"/>
      <c r="X118" s="17"/>
      <c r="Y118" s="17"/>
      <c r="Z118" s="17"/>
    </row>
    <row r="119" ht="15.75" customHeight="1">
      <c r="A119" s="17"/>
      <c r="B119" s="17"/>
      <c r="C119" s="17"/>
      <c r="D119" s="17"/>
      <c r="E119" s="17"/>
      <c r="F119" s="17"/>
      <c r="G119" s="19"/>
      <c r="H119" s="17"/>
      <c r="I119" s="19"/>
      <c r="J119" s="19"/>
      <c r="K119" s="19"/>
      <c r="L119" s="19"/>
      <c r="M119" s="19"/>
      <c r="N119" s="17"/>
      <c r="O119" s="17"/>
      <c r="P119" s="17"/>
      <c r="Q119" s="17"/>
      <c r="R119" s="17"/>
      <c r="S119" s="17"/>
      <c r="T119" s="17"/>
      <c r="U119" s="17"/>
      <c r="V119" s="17"/>
      <c r="W119" s="17"/>
      <c r="X119" s="17"/>
      <c r="Y119" s="17"/>
      <c r="Z119" s="17"/>
    </row>
    <row r="120" ht="15.75" customHeight="1">
      <c r="A120" s="17"/>
      <c r="B120" s="17"/>
      <c r="C120" s="17"/>
      <c r="D120" s="17"/>
      <c r="E120" s="17"/>
      <c r="F120" s="17"/>
      <c r="G120" s="19"/>
      <c r="H120" s="17"/>
      <c r="I120" s="19"/>
      <c r="J120" s="19"/>
      <c r="K120" s="19"/>
      <c r="L120" s="19"/>
      <c r="M120" s="19"/>
      <c r="N120" s="17"/>
      <c r="O120" s="17"/>
      <c r="P120" s="17"/>
      <c r="Q120" s="17"/>
      <c r="R120" s="17"/>
      <c r="S120" s="17"/>
      <c r="T120" s="17"/>
      <c r="U120" s="17"/>
      <c r="V120" s="17"/>
      <c r="W120" s="17"/>
      <c r="X120" s="17"/>
      <c r="Y120" s="17"/>
      <c r="Z120" s="17"/>
    </row>
    <row r="121" ht="15.75" customHeight="1">
      <c r="A121" s="17"/>
      <c r="B121" s="17"/>
      <c r="C121" s="17"/>
      <c r="D121" s="17"/>
      <c r="E121" s="17"/>
      <c r="F121" s="17"/>
      <c r="G121" s="19"/>
      <c r="H121" s="17"/>
      <c r="I121" s="19"/>
      <c r="J121" s="19"/>
      <c r="K121" s="19"/>
      <c r="L121" s="19"/>
      <c r="M121" s="19"/>
      <c r="N121" s="17"/>
      <c r="O121" s="17"/>
      <c r="P121" s="17"/>
      <c r="Q121" s="17"/>
      <c r="R121" s="17"/>
      <c r="S121" s="17"/>
      <c r="T121" s="17"/>
      <c r="U121" s="17"/>
      <c r="V121" s="17"/>
      <c r="W121" s="17"/>
      <c r="X121" s="17"/>
      <c r="Y121" s="17"/>
      <c r="Z121" s="17"/>
    </row>
    <row r="122" ht="15.75" customHeight="1">
      <c r="A122" s="17"/>
      <c r="B122" s="17"/>
      <c r="C122" s="17"/>
      <c r="D122" s="17"/>
      <c r="E122" s="17"/>
      <c r="F122" s="17"/>
      <c r="G122" s="19"/>
      <c r="H122" s="17"/>
      <c r="I122" s="19"/>
      <c r="J122" s="19"/>
      <c r="K122" s="19"/>
      <c r="L122" s="19"/>
      <c r="M122" s="19"/>
      <c r="N122" s="17"/>
      <c r="O122" s="17"/>
      <c r="P122" s="17"/>
      <c r="Q122" s="17"/>
      <c r="R122" s="17"/>
      <c r="S122" s="17"/>
      <c r="T122" s="17"/>
      <c r="U122" s="17"/>
      <c r="V122" s="17"/>
      <c r="W122" s="17"/>
      <c r="X122" s="17"/>
      <c r="Y122" s="17"/>
      <c r="Z122" s="17"/>
    </row>
    <row r="123" ht="15.75" customHeight="1">
      <c r="A123" s="17"/>
      <c r="B123" s="17"/>
      <c r="C123" s="17"/>
      <c r="D123" s="17"/>
      <c r="E123" s="17"/>
      <c r="F123" s="17"/>
      <c r="G123" s="19"/>
      <c r="H123" s="17"/>
      <c r="I123" s="19"/>
      <c r="J123" s="19"/>
      <c r="K123" s="19"/>
      <c r="L123" s="19"/>
      <c r="M123" s="19"/>
      <c r="N123" s="17"/>
      <c r="O123" s="17"/>
      <c r="P123" s="17"/>
      <c r="Q123" s="17"/>
      <c r="R123" s="17"/>
      <c r="S123" s="17"/>
      <c r="T123" s="17"/>
      <c r="U123" s="17"/>
      <c r="V123" s="17"/>
      <c r="W123" s="17"/>
      <c r="X123" s="17"/>
      <c r="Y123" s="17"/>
      <c r="Z123" s="17"/>
    </row>
    <row r="124" ht="15.75" customHeight="1">
      <c r="A124" s="17"/>
      <c r="B124" s="17"/>
      <c r="C124" s="17"/>
      <c r="D124" s="17"/>
      <c r="E124" s="17"/>
      <c r="F124" s="17"/>
      <c r="G124" s="19"/>
      <c r="H124" s="17"/>
      <c r="I124" s="19"/>
      <c r="J124" s="19"/>
      <c r="K124" s="19"/>
      <c r="L124" s="19"/>
      <c r="M124" s="19"/>
      <c r="N124" s="17"/>
      <c r="O124" s="17"/>
      <c r="P124" s="17"/>
      <c r="Q124" s="17"/>
      <c r="R124" s="17"/>
      <c r="S124" s="17"/>
      <c r="T124" s="17"/>
      <c r="U124" s="17"/>
      <c r="V124" s="17"/>
      <c r="W124" s="17"/>
      <c r="X124" s="17"/>
      <c r="Y124" s="17"/>
      <c r="Z124" s="17"/>
    </row>
    <row r="125" ht="15.75" customHeight="1">
      <c r="A125" s="17"/>
      <c r="B125" s="17"/>
      <c r="C125" s="17"/>
      <c r="D125" s="17"/>
      <c r="E125" s="17"/>
      <c r="F125" s="17"/>
      <c r="G125" s="19"/>
      <c r="H125" s="17"/>
      <c r="I125" s="19"/>
      <c r="J125" s="19"/>
      <c r="K125" s="19"/>
      <c r="L125" s="19"/>
      <c r="M125" s="19"/>
      <c r="N125" s="17"/>
      <c r="O125" s="17"/>
      <c r="P125" s="17"/>
      <c r="Q125" s="17"/>
      <c r="R125" s="17"/>
      <c r="S125" s="17"/>
      <c r="T125" s="17"/>
      <c r="U125" s="17"/>
      <c r="V125" s="17"/>
      <c r="W125" s="17"/>
      <c r="X125" s="17"/>
      <c r="Y125" s="17"/>
      <c r="Z125" s="17"/>
    </row>
    <row r="126" ht="15.75" customHeight="1">
      <c r="A126" s="17"/>
      <c r="B126" s="17"/>
      <c r="C126" s="17"/>
      <c r="D126" s="17"/>
      <c r="E126" s="17"/>
      <c r="F126" s="17"/>
      <c r="G126" s="19"/>
      <c r="H126" s="17"/>
      <c r="I126" s="19"/>
      <c r="J126" s="19"/>
      <c r="K126" s="19"/>
      <c r="L126" s="19"/>
      <c r="M126" s="19"/>
      <c r="N126" s="17"/>
      <c r="O126" s="17"/>
      <c r="P126" s="17"/>
      <c r="Q126" s="17"/>
      <c r="R126" s="17"/>
      <c r="S126" s="17"/>
      <c r="T126" s="17"/>
      <c r="U126" s="17"/>
      <c r="V126" s="17"/>
      <c r="W126" s="17"/>
      <c r="X126" s="17"/>
      <c r="Y126" s="17"/>
      <c r="Z126" s="17"/>
    </row>
    <row r="127" ht="15.75" customHeight="1">
      <c r="A127" s="17"/>
      <c r="B127" s="17"/>
      <c r="C127" s="17"/>
      <c r="D127" s="17"/>
      <c r="E127" s="17"/>
      <c r="F127" s="17"/>
      <c r="G127" s="19"/>
      <c r="H127" s="17"/>
      <c r="I127" s="19"/>
      <c r="J127" s="19"/>
      <c r="K127" s="19"/>
      <c r="L127" s="19"/>
      <c r="M127" s="19"/>
      <c r="N127" s="17"/>
      <c r="O127" s="17"/>
      <c r="P127" s="17"/>
      <c r="Q127" s="17"/>
      <c r="R127" s="17"/>
      <c r="S127" s="17"/>
      <c r="T127" s="17"/>
      <c r="U127" s="17"/>
      <c r="V127" s="17"/>
      <c r="W127" s="17"/>
      <c r="X127" s="17"/>
      <c r="Y127" s="17"/>
      <c r="Z127" s="17"/>
    </row>
    <row r="128" ht="15.75" customHeight="1">
      <c r="A128" s="17"/>
      <c r="B128" s="17"/>
      <c r="C128" s="17"/>
      <c r="D128" s="17"/>
      <c r="E128" s="17"/>
      <c r="F128" s="17"/>
      <c r="G128" s="19"/>
      <c r="H128" s="17"/>
      <c r="I128" s="19"/>
      <c r="J128" s="19"/>
      <c r="K128" s="19"/>
      <c r="L128" s="19"/>
      <c r="M128" s="19"/>
      <c r="N128" s="17"/>
      <c r="O128" s="17"/>
      <c r="P128" s="17"/>
      <c r="Q128" s="17"/>
      <c r="R128" s="17"/>
      <c r="S128" s="17"/>
      <c r="T128" s="17"/>
      <c r="U128" s="17"/>
      <c r="V128" s="17"/>
      <c r="W128" s="17"/>
      <c r="X128" s="17"/>
      <c r="Y128" s="17"/>
      <c r="Z128" s="17"/>
    </row>
    <row r="129" ht="15.75" customHeight="1">
      <c r="A129" s="17"/>
      <c r="B129" s="17"/>
      <c r="C129" s="17"/>
      <c r="D129" s="17"/>
      <c r="E129" s="17"/>
      <c r="F129" s="17"/>
      <c r="G129" s="19"/>
      <c r="H129" s="17"/>
      <c r="I129" s="19"/>
      <c r="J129" s="19"/>
      <c r="K129" s="19"/>
      <c r="L129" s="19"/>
      <c r="M129" s="19"/>
      <c r="N129" s="17"/>
      <c r="O129" s="17"/>
      <c r="P129" s="17"/>
      <c r="Q129" s="17"/>
      <c r="R129" s="17"/>
      <c r="S129" s="17"/>
      <c r="T129" s="17"/>
      <c r="U129" s="17"/>
      <c r="V129" s="17"/>
      <c r="W129" s="17"/>
      <c r="X129" s="17"/>
      <c r="Y129" s="17"/>
      <c r="Z129" s="17"/>
    </row>
    <row r="130" ht="15.75" customHeight="1">
      <c r="A130" s="17"/>
      <c r="B130" s="17"/>
      <c r="C130" s="17"/>
      <c r="D130" s="17"/>
      <c r="E130" s="17"/>
      <c r="F130" s="17"/>
      <c r="G130" s="19"/>
      <c r="H130" s="17"/>
      <c r="I130" s="19"/>
      <c r="J130" s="19"/>
      <c r="K130" s="19"/>
      <c r="L130" s="19"/>
      <c r="M130" s="19"/>
      <c r="N130" s="17"/>
      <c r="O130" s="17"/>
      <c r="P130" s="17"/>
      <c r="Q130" s="17"/>
      <c r="R130" s="17"/>
      <c r="S130" s="17"/>
      <c r="T130" s="17"/>
      <c r="U130" s="17"/>
      <c r="V130" s="17"/>
      <c r="W130" s="17"/>
      <c r="X130" s="17"/>
      <c r="Y130" s="17"/>
      <c r="Z130" s="17"/>
    </row>
    <row r="131" ht="15.75" customHeight="1">
      <c r="A131" s="17"/>
      <c r="B131" s="17"/>
      <c r="C131" s="17"/>
      <c r="D131" s="17"/>
      <c r="E131" s="17"/>
      <c r="F131" s="17"/>
      <c r="G131" s="19"/>
      <c r="H131" s="17"/>
      <c r="I131" s="19"/>
      <c r="J131" s="19"/>
      <c r="K131" s="19"/>
      <c r="L131" s="19"/>
      <c r="M131" s="19"/>
      <c r="N131" s="17"/>
      <c r="O131" s="17"/>
      <c r="P131" s="17"/>
      <c r="Q131" s="17"/>
      <c r="R131" s="17"/>
      <c r="S131" s="17"/>
      <c r="T131" s="17"/>
      <c r="U131" s="17"/>
      <c r="V131" s="17"/>
      <c r="W131" s="17"/>
      <c r="X131" s="17"/>
      <c r="Y131" s="17"/>
      <c r="Z131" s="17"/>
    </row>
    <row r="132" ht="15.75" customHeight="1">
      <c r="A132" s="17"/>
      <c r="B132" s="17"/>
      <c r="C132" s="17"/>
      <c r="D132" s="17"/>
      <c r="E132" s="17"/>
      <c r="F132" s="17"/>
      <c r="G132" s="19"/>
      <c r="H132" s="17"/>
      <c r="I132" s="19"/>
      <c r="J132" s="19"/>
      <c r="K132" s="19"/>
      <c r="L132" s="19"/>
      <c r="M132" s="19"/>
      <c r="N132" s="17"/>
      <c r="O132" s="17"/>
      <c r="P132" s="17"/>
      <c r="Q132" s="17"/>
      <c r="R132" s="17"/>
      <c r="S132" s="17"/>
      <c r="T132" s="17"/>
      <c r="U132" s="17"/>
      <c r="V132" s="17"/>
      <c r="W132" s="17"/>
      <c r="X132" s="17"/>
      <c r="Y132" s="17"/>
      <c r="Z132" s="17"/>
    </row>
    <row r="133" ht="15.75" customHeight="1">
      <c r="A133" s="17"/>
      <c r="B133" s="17"/>
      <c r="C133" s="17"/>
      <c r="D133" s="17"/>
      <c r="E133" s="17"/>
      <c r="F133" s="17"/>
      <c r="G133" s="19"/>
      <c r="H133" s="17"/>
      <c r="I133" s="19"/>
      <c r="J133" s="19"/>
      <c r="K133" s="19"/>
      <c r="L133" s="19"/>
      <c r="M133" s="19"/>
      <c r="N133" s="17"/>
      <c r="O133" s="17"/>
      <c r="P133" s="17"/>
      <c r="Q133" s="17"/>
      <c r="R133" s="17"/>
      <c r="S133" s="17"/>
      <c r="T133" s="17"/>
      <c r="U133" s="17"/>
      <c r="V133" s="17"/>
      <c r="W133" s="17"/>
      <c r="X133" s="17"/>
      <c r="Y133" s="17"/>
      <c r="Z133" s="17"/>
    </row>
    <row r="134" ht="15.75" customHeight="1">
      <c r="A134" s="17"/>
      <c r="B134" s="17"/>
      <c r="C134" s="17"/>
      <c r="D134" s="17"/>
      <c r="E134" s="17"/>
      <c r="F134" s="17"/>
      <c r="G134" s="19"/>
      <c r="H134" s="17"/>
      <c r="I134" s="19"/>
      <c r="J134" s="19"/>
      <c r="K134" s="19"/>
      <c r="L134" s="19"/>
      <c r="M134" s="19"/>
      <c r="N134" s="17"/>
      <c r="O134" s="17"/>
      <c r="P134" s="17"/>
      <c r="Q134" s="17"/>
      <c r="R134" s="17"/>
      <c r="S134" s="17"/>
      <c r="T134" s="17"/>
      <c r="U134" s="17"/>
      <c r="V134" s="17"/>
      <c r="W134" s="17"/>
      <c r="X134" s="17"/>
      <c r="Y134" s="17"/>
      <c r="Z134" s="17"/>
    </row>
    <row r="135" ht="15.75" customHeight="1">
      <c r="A135" s="17"/>
      <c r="B135" s="17"/>
      <c r="C135" s="17"/>
      <c r="D135" s="17"/>
      <c r="E135" s="17"/>
      <c r="F135" s="17"/>
      <c r="G135" s="19"/>
      <c r="H135" s="17"/>
      <c r="I135" s="19"/>
      <c r="J135" s="19"/>
      <c r="K135" s="19"/>
      <c r="L135" s="19"/>
      <c r="M135" s="19"/>
      <c r="N135" s="17"/>
      <c r="O135" s="17"/>
      <c r="P135" s="17"/>
      <c r="Q135" s="17"/>
      <c r="R135" s="17"/>
      <c r="S135" s="17"/>
      <c r="T135" s="17"/>
      <c r="U135" s="17"/>
      <c r="V135" s="17"/>
      <c r="W135" s="17"/>
      <c r="X135" s="17"/>
      <c r="Y135" s="17"/>
      <c r="Z135" s="17"/>
    </row>
    <row r="136" ht="15.75" customHeight="1">
      <c r="A136" s="17"/>
      <c r="B136" s="17"/>
      <c r="C136" s="17"/>
      <c r="D136" s="17"/>
      <c r="E136" s="17"/>
      <c r="F136" s="17"/>
      <c r="G136" s="19"/>
      <c r="H136" s="17"/>
      <c r="I136" s="19"/>
      <c r="J136" s="19"/>
      <c r="K136" s="19"/>
      <c r="L136" s="19"/>
      <c r="M136" s="19"/>
      <c r="N136" s="17"/>
      <c r="O136" s="17"/>
      <c r="P136" s="17"/>
      <c r="Q136" s="17"/>
      <c r="R136" s="17"/>
      <c r="S136" s="17"/>
      <c r="T136" s="17"/>
      <c r="U136" s="17"/>
      <c r="V136" s="17"/>
      <c r="W136" s="17"/>
      <c r="X136" s="17"/>
      <c r="Y136" s="17"/>
      <c r="Z136" s="17"/>
    </row>
    <row r="137" ht="15.75" customHeight="1">
      <c r="A137" s="17"/>
      <c r="B137" s="17"/>
      <c r="C137" s="17"/>
      <c r="D137" s="17"/>
      <c r="E137" s="17"/>
      <c r="F137" s="17"/>
      <c r="G137" s="19"/>
      <c r="H137" s="17"/>
      <c r="I137" s="19"/>
      <c r="J137" s="19"/>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9"/>
      <c r="H138" s="17"/>
      <c r="I138" s="19"/>
      <c r="J138" s="19"/>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9"/>
      <c r="H139" s="17"/>
      <c r="I139" s="19"/>
      <c r="J139" s="19"/>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9"/>
      <c r="H140" s="17"/>
      <c r="I140" s="19"/>
      <c r="J140" s="19"/>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9"/>
      <c r="H141" s="17"/>
      <c r="I141" s="19"/>
      <c r="J141" s="19"/>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9"/>
      <c r="H142" s="17"/>
      <c r="I142" s="19"/>
      <c r="J142" s="19"/>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9"/>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9"/>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9"/>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9"/>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9"/>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9"/>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9"/>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9"/>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9"/>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9"/>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9"/>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9"/>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9"/>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9"/>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9"/>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9"/>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9"/>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9"/>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9"/>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9"/>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9"/>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9"/>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9"/>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9"/>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9"/>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9"/>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9"/>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9"/>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9"/>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9"/>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9"/>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9"/>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9"/>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9"/>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9"/>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9"/>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9"/>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9"/>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9"/>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9"/>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9"/>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9"/>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9"/>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9"/>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9"/>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9"/>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9"/>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9"/>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9"/>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9"/>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9"/>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9"/>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9"/>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9"/>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9"/>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9"/>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9"/>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9"/>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9"/>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9"/>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9"/>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9"/>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9"/>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9"/>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9"/>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9"/>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9"/>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9"/>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9"/>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9"/>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9"/>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9"/>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9"/>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9"/>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9"/>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9"/>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9"/>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9"/>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9"/>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9"/>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9"/>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9"/>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9"/>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9"/>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9"/>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9"/>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9"/>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9"/>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9"/>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9"/>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9"/>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9"/>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9"/>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9"/>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9"/>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9"/>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9"/>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9"/>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9"/>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9"/>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9"/>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9"/>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9"/>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9"/>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9"/>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9"/>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9"/>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9"/>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9"/>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9"/>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9"/>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9"/>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9"/>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9"/>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9"/>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9"/>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9"/>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9"/>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9"/>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9"/>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9"/>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9"/>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9"/>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9"/>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9"/>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9"/>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9"/>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9"/>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9"/>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9"/>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9"/>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9"/>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9"/>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9"/>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9"/>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9"/>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9"/>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9"/>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9"/>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9"/>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9"/>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9"/>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9"/>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9"/>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9"/>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9"/>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9"/>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9"/>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9"/>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9"/>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9"/>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9"/>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9"/>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9"/>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9"/>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9"/>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9"/>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9"/>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9"/>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9"/>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9"/>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9"/>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9"/>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9"/>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9"/>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9"/>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9"/>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9"/>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9"/>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9"/>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9"/>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9"/>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9"/>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9"/>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9"/>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9"/>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9"/>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9"/>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9"/>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9"/>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9"/>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9"/>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9"/>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9"/>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9"/>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9"/>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9"/>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9"/>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9"/>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9"/>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9"/>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9"/>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9"/>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9"/>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9"/>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9"/>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9"/>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9"/>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9"/>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9"/>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9"/>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9"/>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9"/>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9"/>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9"/>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9"/>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9"/>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9"/>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9"/>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9"/>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9"/>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9"/>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9"/>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9"/>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9"/>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9"/>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9"/>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9"/>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9"/>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9"/>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9"/>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9"/>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9"/>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9"/>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9"/>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9"/>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9"/>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9"/>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9"/>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9"/>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9"/>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9"/>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9"/>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9"/>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9"/>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9"/>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9"/>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9"/>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9"/>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9"/>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9"/>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9"/>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9"/>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9"/>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9"/>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9"/>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9"/>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9"/>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9"/>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9"/>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9"/>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9"/>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9"/>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9"/>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9"/>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9"/>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9"/>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9"/>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9"/>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9"/>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9"/>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9"/>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9"/>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9"/>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9"/>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9"/>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9"/>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9"/>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9"/>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9"/>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9"/>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9"/>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9"/>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9"/>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9"/>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9"/>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9"/>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9"/>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9"/>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9"/>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9"/>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9"/>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9"/>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9"/>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9"/>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9"/>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9"/>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9"/>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9"/>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9"/>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9"/>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9"/>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9"/>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9"/>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9"/>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9"/>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9"/>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9"/>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9"/>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9"/>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9"/>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9"/>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9"/>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9"/>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9"/>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9"/>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9"/>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9"/>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9"/>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9"/>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9"/>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9"/>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9"/>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9"/>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9"/>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9"/>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9"/>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9"/>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9"/>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9"/>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9"/>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9"/>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9"/>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9"/>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9"/>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9"/>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9"/>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9"/>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9"/>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9"/>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9"/>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9"/>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9"/>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9"/>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9"/>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9"/>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9"/>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9"/>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9"/>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9"/>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9"/>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9"/>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9"/>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9"/>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9"/>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9"/>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9"/>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9"/>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9"/>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9"/>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9"/>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9"/>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9"/>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9"/>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9"/>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9"/>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9"/>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9"/>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9"/>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9"/>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9"/>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9"/>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9"/>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9"/>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9"/>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9"/>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9"/>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9"/>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9"/>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9"/>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9"/>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9"/>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9"/>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9"/>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9"/>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9"/>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9"/>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9"/>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9"/>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9"/>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9"/>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9"/>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9"/>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9"/>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9"/>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9"/>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9"/>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9"/>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9"/>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9"/>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9"/>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9"/>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9"/>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9"/>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9"/>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9"/>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9"/>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9"/>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9"/>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9"/>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9"/>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9"/>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9"/>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9"/>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9"/>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9"/>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9"/>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9"/>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9"/>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9"/>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9"/>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9"/>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9"/>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9"/>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9"/>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9"/>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9"/>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9"/>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9"/>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9"/>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9"/>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9"/>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9"/>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9"/>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9"/>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9"/>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9"/>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9"/>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9"/>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9"/>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9"/>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9"/>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9"/>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9"/>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9"/>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9"/>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9"/>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9"/>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9"/>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9"/>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9"/>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9"/>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9"/>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9"/>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9"/>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9"/>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9"/>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9"/>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9"/>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9"/>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9"/>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9"/>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9"/>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9"/>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9"/>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9"/>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9"/>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9"/>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9"/>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9"/>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9"/>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9"/>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9"/>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9"/>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9"/>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9"/>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9"/>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9"/>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9"/>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9"/>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9"/>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9"/>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9"/>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9"/>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9"/>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9"/>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9"/>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9"/>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9"/>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9"/>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9"/>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9"/>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9"/>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9"/>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9"/>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9"/>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9"/>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9"/>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9"/>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9"/>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9"/>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9"/>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9"/>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9"/>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9"/>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9"/>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9"/>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9"/>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9"/>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9"/>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9"/>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9"/>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9"/>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9"/>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9"/>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9"/>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9"/>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9"/>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9"/>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9"/>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9"/>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9"/>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9"/>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9"/>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9"/>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9"/>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9"/>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9"/>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9"/>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9"/>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9"/>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9"/>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9"/>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9"/>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9"/>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9"/>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9"/>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9"/>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9"/>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9"/>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9"/>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9"/>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9"/>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9"/>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9"/>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9"/>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9"/>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9"/>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9"/>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9"/>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9"/>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9"/>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9"/>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9"/>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9"/>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9"/>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9"/>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9"/>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9"/>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9"/>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9"/>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9"/>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9"/>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9"/>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9"/>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9"/>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9"/>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9"/>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9"/>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9"/>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9"/>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9"/>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9"/>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9"/>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9"/>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9"/>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9"/>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9"/>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9"/>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9"/>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9"/>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9"/>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9"/>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9"/>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9"/>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9"/>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9"/>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9"/>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9"/>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9"/>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9"/>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9"/>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9"/>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9"/>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9"/>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9"/>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9"/>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9"/>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9"/>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9"/>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9"/>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9"/>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9"/>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9"/>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9"/>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9"/>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9"/>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9"/>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9"/>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9"/>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9"/>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9"/>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9"/>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9"/>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9"/>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9"/>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9"/>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9"/>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9"/>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9"/>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9"/>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9"/>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9"/>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9"/>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9"/>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9"/>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9"/>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9"/>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9"/>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9"/>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9"/>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9"/>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9"/>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9"/>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9"/>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9"/>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9"/>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9"/>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9"/>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9"/>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9"/>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9"/>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9"/>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9"/>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9"/>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9"/>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9"/>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9"/>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9"/>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9"/>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9"/>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9"/>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9"/>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9"/>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9"/>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9"/>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9"/>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9"/>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9"/>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9"/>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9"/>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9"/>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9"/>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9"/>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9"/>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9"/>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9"/>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9"/>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9"/>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9"/>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9"/>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9"/>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9"/>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9"/>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9"/>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9"/>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9"/>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9"/>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9"/>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9"/>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9"/>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9"/>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9"/>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9"/>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9"/>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9"/>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9"/>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9"/>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9"/>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9"/>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9"/>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9"/>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9"/>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9"/>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9"/>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9"/>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9"/>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9"/>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9"/>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9"/>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9"/>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9"/>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9"/>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9"/>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9"/>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9"/>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9"/>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9"/>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9"/>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9"/>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9"/>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9"/>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9"/>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9"/>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9"/>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9"/>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9"/>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9"/>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9"/>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9"/>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9"/>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9"/>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9"/>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9"/>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9"/>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9"/>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9"/>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9"/>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9"/>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9"/>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9"/>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9"/>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9"/>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9"/>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9"/>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9"/>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9"/>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9"/>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9"/>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9"/>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9"/>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9"/>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9"/>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9"/>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9"/>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9"/>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9"/>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9"/>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9"/>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9"/>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9"/>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9"/>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9"/>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9"/>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9"/>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9"/>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9"/>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9"/>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9"/>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9"/>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9"/>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9"/>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9"/>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9"/>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9"/>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9"/>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9"/>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9"/>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9"/>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9"/>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9"/>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9"/>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9"/>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9"/>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9"/>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9"/>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9"/>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9"/>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9"/>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9"/>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9"/>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9"/>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9"/>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9"/>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9"/>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9"/>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9"/>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9"/>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9"/>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9"/>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9"/>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9"/>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9"/>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9"/>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9"/>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9"/>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9"/>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9"/>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9"/>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9"/>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9"/>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9"/>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9"/>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9"/>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9"/>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9"/>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9"/>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9"/>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9"/>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9"/>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9"/>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9"/>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9"/>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9"/>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9"/>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9"/>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9"/>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9"/>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9"/>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9"/>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9"/>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9"/>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9"/>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9"/>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9"/>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9"/>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9"/>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9"/>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9"/>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9"/>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9"/>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9"/>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9"/>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9"/>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9"/>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9"/>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9"/>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9"/>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9"/>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9"/>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9"/>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9"/>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9"/>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9"/>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9"/>
      <c r="H977" s="17"/>
      <c r="I977" s="17"/>
      <c r="J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9"/>
      <c r="H978" s="17"/>
      <c r="I978" s="17"/>
      <c r="J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9"/>
      <c r="H979" s="17"/>
      <c r="I979" s="17"/>
      <c r="J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9"/>
      <c r="H980" s="17"/>
      <c r="I980" s="17"/>
      <c r="J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9"/>
      <c r="H981" s="17"/>
      <c r="I981" s="17"/>
      <c r="J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9"/>
      <c r="H982" s="17"/>
      <c r="I982" s="17"/>
      <c r="J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9"/>
      <c r="H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9"/>
      <c r="H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9"/>
      <c r="H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9"/>
      <c r="H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9"/>
      <c r="H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9"/>
      <c r="N988" s="17"/>
      <c r="O988" s="17"/>
      <c r="P988" s="17"/>
      <c r="Q988" s="17"/>
      <c r="R988" s="17"/>
      <c r="S988" s="17"/>
      <c r="T988" s="17"/>
      <c r="U988" s="17"/>
      <c r="V988" s="17"/>
      <c r="W988" s="17"/>
      <c r="X988" s="17"/>
      <c r="Y988" s="17"/>
      <c r="Z988" s="17"/>
    </row>
    <row r="989" ht="15.75" customHeight="1">
      <c r="A989" s="17"/>
      <c r="B989" s="17"/>
      <c r="C989" s="17"/>
      <c r="D989" s="17"/>
      <c r="E989" s="17"/>
      <c r="F989" s="17"/>
      <c r="G989" s="19"/>
      <c r="N989" s="17"/>
      <c r="O989" s="17"/>
      <c r="P989" s="17"/>
      <c r="Q989" s="17"/>
      <c r="R989" s="17"/>
      <c r="S989" s="17"/>
      <c r="T989" s="17"/>
      <c r="U989" s="17"/>
      <c r="V989" s="17"/>
      <c r="W989" s="17"/>
      <c r="X989" s="17"/>
      <c r="Y989" s="17"/>
      <c r="Z989" s="17"/>
    </row>
    <row r="990" ht="15.75" customHeight="1">
      <c r="A990" s="17"/>
      <c r="B990" s="17"/>
      <c r="C990" s="17"/>
      <c r="D990" s="17"/>
      <c r="E990" s="17"/>
      <c r="F990" s="17"/>
      <c r="G990" s="19"/>
      <c r="N990" s="17"/>
      <c r="O990" s="17"/>
      <c r="P990" s="17"/>
      <c r="Q990" s="17"/>
      <c r="R990" s="17"/>
      <c r="S990" s="17"/>
      <c r="T990" s="17"/>
      <c r="U990" s="17"/>
      <c r="V990" s="17"/>
      <c r="W990" s="17"/>
      <c r="X990" s="17"/>
      <c r="Y990" s="17"/>
      <c r="Z990" s="17"/>
    </row>
    <row r="991" ht="15.75" customHeight="1">
      <c r="A991" s="17"/>
      <c r="B991" s="17"/>
      <c r="C991" s="17"/>
      <c r="D991" s="17"/>
      <c r="E991" s="17"/>
      <c r="F991" s="17"/>
      <c r="G991" s="19"/>
      <c r="N991" s="17"/>
      <c r="O991" s="17"/>
      <c r="P991" s="17"/>
      <c r="Q991" s="17"/>
      <c r="R991" s="17"/>
      <c r="S991" s="17"/>
      <c r="T991" s="17"/>
      <c r="U991" s="17"/>
      <c r="V991" s="17"/>
      <c r="W991" s="17"/>
      <c r="X991" s="17"/>
      <c r="Y991" s="17"/>
      <c r="Z991" s="17"/>
    </row>
    <row r="992" ht="15.75" customHeight="1">
      <c r="A992" s="17"/>
      <c r="B992" s="17"/>
      <c r="C992" s="17"/>
      <c r="D992" s="17"/>
      <c r="E992" s="17"/>
      <c r="F992" s="17"/>
      <c r="G992" s="19"/>
      <c r="N992" s="17"/>
      <c r="O992" s="17"/>
      <c r="P992" s="17"/>
      <c r="Q992" s="17"/>
      <c r="R992" s="17"/>
      <c r="S992" s="17"/>
      <c r="T992" s="17"/>
      <c r="U992" s="17"/>
      <c r="V992" s="17"/>
      <c r="W992" s="17"/>
      <c r="X992" s="17"/>
      <c r="Y992" s="17"/>
      <c r="Z992" s="17"/>
    </row>
    <row r="993" ht="15.75" customHeight="1">
      <c r="A993" s="17"/>
      <c r="B993" s="17"/>
      <c r="C993" s="17"/>
      <c r="D993" s="17"/>
      <c r="E993" s="17"/>
      <c r="F993" s="17"/>
      <c r="G993" s="19"/>
      <c r="N993" s="17"/>
      <c r="O993" s="17"/>
      <c r="P993" s="17"/>
      <c r="Q993" s="17"/>
      <c r="R993" s="17"/>
      <c r="S993" s="17"/>
      <c r="T993" s="17"/>
      <c r="U993" s="17"/>
      <c r="V993" s="17"/>
      <c r="W993" s="17"/>
      <c r="X993" s="17"/>
      <c r="Y993" s="17"/>
      <c r="Z993" s="17"/>
    </row>
    <row r="994" ht="15.75" customHeight="1">
      <c r="A994" s="17"/>
      <c r="B994" s="17"/>
      <c r="C994" s="17"/>
      <c r="D994" s="17"/>
      <c r="E994" s="17"/>
      <c r="F994" s="17"/>
      <c r="G994" s="19"/>
      <c r="N994" s="17"/>
      <c r="O994" s="17"/>
      <c r="P994" s="17"/>
      <c r="Q994" s="17"/>
      <c r="R994" s="17"/>
      <c r="S994" s="17"/>
      <c r="T994" s="17"/>
      <c r="U994" s="17"/>
      <c r="V994" s="17"/>
      <c r="W994" s="17"/>
      <c r="X994" s="17"/>
      <c r="Y994" s="17"/>
      <c r="Z994" s="17"/>
    </row>
    <row r="995" ht="15.75" customHeight="1">
      <c r="A995" s="17"/>
      <c r="B995" s="17"/>
      <c r="C995" s="17"/>
      <c r="D995" s="17"/>
      <c r="E995" s="17"/>
      <c r="F995" s="17"/>
      <c r="G995" s="19"/>
      <c r="N995" s="17"/>
      <c r="O995" s="17"/>
      <c r="P995" s="17"/>
      <c r="Q995" s="17"/>
      <c r="R995" s="17"/>
      <c r="S995" s="17"/>
      <c r="T995" s="17"/>
      <c r="U995" s="17"/>
      <c r="V995" s="17"/>
      <c r="W995" s="17"/>
      <c r="X995" s="17"/>
      <c r="Y995" s="17"/>
      <c r="Z995" s="17"/>
    </row>
    <row r="996" ht="15.75" customHeight="1">
      <c r="A996" s="17"/>
      <c r="B996" s="17"/>
      <c r="C996" s="17"/>
      <c r="D996" s="17"/>
      <c r="E996" s="17"/>
      <c r="F996" s="17"/>
      <c r="G996" s="19"/>
      <c r="N996" s="17"/>
      <c r="O996" s="17"/>
      <c r="P996" s="17"/>
      <c r="Q996" s="17"/>
      <c r="R996" s="17"/>
      <c r="S996" s="17"/>
      <c r="T996" s="17"/>
      <c r="U996" s="17"/>
      <c r="V996" s="17"/>
      <c r="W996" s="17"/>
      <c r="X996" s="17"/>
      <c r="Y996" s="17"/>
      <c r="Z996" s="17"/>
    </row>
    <row r="997" ht="15.75" customHeight="1">
      <c r="A997" s="17"/>
      <c r="B997" s="17"/>
      <c r="C997" s="17"/>
      <c r="D997" s="17"/>
      <c r="E997" s="17"/>
      <c r="F997" s="17"/>
      <c r="G997" s="19"/>
      <c r="N997" s="17"/>
      <c r="O997" s="17"/>
      <c r="P997" s="17"/>
      <c r="Q997" s="17"/>
      <c r="R997" s="17"/>
      <c r="S997" s="17"/>
      <c r="T997" s="17"/>
      <c r="U997" s="17"/>
      <c r="V997" s="17"/>
      <c r="W997" s="17"/>
      <c r="X997" s="17"/>
      <c r="Y997" s="17"/>
      <c r="Z997" s="17"/>
    </row>
    <row r="998" ht="15.75" customHeight="1">
      <c r="A998" s="17"/>
      <c r="G998" s="19"/>
      <c r="N998" s="17"/>
      <c r="O998" s="17"/>
      <c r="P998" s="17"/>
      <c r="Q998" s="17"/>
      <c r="R998" s="17"/>
      <c r="S998" s="17"/>
      <c r="T998" s="17"/>
      <c r="U998" s="17"/>
      <c r="V998" s="17"/>
      <c r="W998" s="17"/>
      <c r="X998" s="17"/>
      <c r="Y998" s="17"/>
      <c r="Z998" s="17"/>
    </row>
    <row r="999" ht="15.75" customHeight="1">
      <c r="A999" s="17"/>
      <c r="N999" s="17"/>
      <c r="O999" s="17"/>
      <c r="P999" s="17"/>
      <c r="Q999" s="17"/>
      <c r="R999" s="17"/>
      <c r="S999" s="17"/>
      <c r="T999" s="17"/>
      <c r="U999" s="17"/>
      <c r="V999" s="17"/>
      <c r="W999" s="17"/>
      <c r="X999" s="17"/>
      <c r="Y999" s="17"/>
      <c r="Z999" s="17"/>
    </row>
    <row r="1000" ht="15.75" customHeight="1">
      <c r="A1000" s="17"/>
      <c r="O1000" s="17"/>
      <c r="P1000" s="17"/>
      <c r="Q1000" s="17"/>
      <c r="R1000" s="17"/>
      <c r="S1000" s="17"/>
      <c r="T1000" s="17"/>
      <c r="U1000" s="17"/>
      <c r="V1000" s="17"/>
      <c r="W1000" s="17"/>
      <c r="X1000" s="17"/>
      <c r="Y1000" s="17"/>
      <c r="Z1000" s="17"/>
    </row>
  </sheetData>
  <mergeCells count="1">
    <mergeCell ref="B1:C1"/>
  </mergeCells>
  <printOptions/>
  <pageMargins bottom="0.75" footer="0.0" header="0.0" left="0.7" right="0.7" top="0.75"/>
  <pageSetup orientation="landscape"/>
  <headerFooter>
    <oddHeader>&amp;LProject Assumptions Page &amp;P of </oddHeader>
    <oddFooter>&amp;C2105 1st Ave S, Minneapolis, MN 55404 Toll Free: 1-800-946-3640  Phone: 612-870-3461  Fax: 612-813-5612 info@windustry.org www.windustry.org</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32.43"/>
    <col customWidth="1" min="3" max="3" width="19.0"/>
    <col customWidth="1" min="4" max="26" width="8.0"/>
  </cols>
  <sheetData>
    <row r="1" ht="13.5" customHeight="1"/>
    <row r="2" ht="27.0" customHeight="1">
      <c r="B2" s="109" t="s">
        <v>51</v>
      </c>
      <c r="C2" s="110"/>
    </row>
    <row r="3" ht="12.75" customHeight="1">
      <c r="B3" s="111"/>
      <c r="C3" s="112"/>
    </row>
    <row r="4" ht="12.75" customHeight="1">
      <c r="B4" s="113" t="s">
        <v>24</v>
      </c>
      <c r="C4" s="114" t="str">
        <f>Assumptions!C9</f>
        <v>Yeonggwang Onshore Wind Project</v>
      </c>
    </row>
    <row r="5" ht="12.75" customHeight="1">
      <c r="B5" s="113" t="s">
        <v>52</v>
      </c>
      <c r="C5" s="115">
        <f>Assumptions!C14/1000</f>
        <v>6</v>
      </c>
    </row>
    <row r="6" ht="12.75" customHeight="1">
      <c r="B6" s="116" t="s">
        <v>28</v>
      </c>
      <c r="C6" s="117" t="str">
        <f>Assumptions!C11</f>
        <v>Unison U93 turbines</v>
      </c>
    </row>
    <row r="7" ht="12.75" customHeight="1">
      <c r="B7" s="118" t="s">
        <v>53</v>
      </c>
      <c r="C7" s="119">
        <f>C8/(C5*1000*365*24*20)</f>
        <v>0.2108130211</v>
      </c>
    </row>
    <row r="8" ht="12.75" customHeight="1">
      <c r="B8" s="118" t="s">
        <v>54</v>
      </c>
      <c r="C8" s="120">
        <f>SUM('Pro Forma'!C12:V12)</f>
        <v>221606647.7</v>
      </c>
    </row>
    <row r="9" ht="12.75" customHeight="1">
      <c r="B9" s="113" t="s">
        <v>55</v>
      </c>
      <c r="C9" s="121">
        <f>Assumptions!C24</f>
        <v>0.103</v>
      </c>
    </row>
    <row r="10" ht="12.75" customHeight="1">
      <c r="B10" s="111"/>
      <c r="C10" s="122"/>
    </row>
    <row r="11" ht="12.75" customHeight="1">
      <c r="B11" s="113" t="s">
        <v>56</v>
      </c>
      <c r="C11" s="123">
        <f>Assumptions!C20</f>
        <v>7800000</v>
      </c>
    </row>
    <row r="12" ht="12.75" customHeight="1">
      <c r="B12" s="118" t="s">
        <v>57</v>
      </c>
      <c r="C12" s="124">
        <f>'Pro Forma'!B46</f>
        <v>0.2376213529</v>
      </c>
    </row>
    <row r="13" ht="12.75" customHeight="1">
      <c r="B13" s="113" t="s">
        <v>58</v>
      </c>
      <c r="C13" s="123">
        <f>'Pro Forma'!B47</f>
        <v>1300</v>
      </c>
    </row>
    <row r="14" ht="12.75" customHeight="1">
      <c r="B14" s="111"/>
      <c r="C14" s="122"/>
    </row>
    <row r="15" ht="12.75" customHeight="1">
      <c r="B15" s="118" t="s">
        <v>59</v>
      </c>
      <c r="C15" s="119">
        <f>'Pro Forma'!B48</f>
        <v>0.09861365223</v>
      </c>
    </row>
    <row r="16" ht="12.75" customHeight="1">
      <c r="B16" s="125" t="s">
        <v>60</v>
      </c>
      <c r="C16" s="126">
        <f>'Pro Forma'!B50</f>
        <v>8.828530174</v>
      </c>
    </row>
    <row r="17" ht="13.5" customHeight="1">
      <c r="B17" s="125" t="s">
        <v>61</v>
      </c>
      <c r="C17" s="126">
        <f>'Pro Forma'!B51</f>
        <v>1.727904146</v>
      </c>
    </row>
    <row r="18">
      <c r="B18" s="127" t="s">
        <v>62</v>
      </c>
      <c r="C18" s="128">
        <f>'Pro Forma'!B49</f>
        <v>5677652.337</v>
      </c>
    </row>
    <row r="28" ht="13.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headerFooter>
    <oddFooter>&amp;C    2105 1st Ave S, Minneapolis, MN 55404 Toll Free: 1-800-946-3640  Phone: 612-870-3461  Fax: 612-813-5612 info@windustry.org www.windustry.org</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87.43"/>
    <col customWidth="1" min="2" max="2" width="16.86"/>
    <col customWidth="1" min="3" max="3" width="16.71"/>
    <col customWidth="1" min="4" max="4" width="16.86"/>
    <col customWidth="1" min="5" max="7" width="16.71"/>
    <col customWidth="1" min="8" max="8" width="16.86"/>
    <col customWidth="1" min="9" max="12" width="16.71"/>
    <col customWidth="1" min="13" max="13" width="16.86"/>
    <col customWidth="1" min="14" max="17" width="16.71"/>
    <col customWidth="1" min="18" max="18" width="16.86"/>
    <col customWidth="1" min="19" max="21" width="16.71"/>
    <col customWidth="1" min="22" max="22" width="16.86"/>
    <col customWidth="1" min="23" max="30" width="9.14"/>
  </cols>
  <sheetData>
    <row r="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c r="A2" s="17"/>
      <c r="B2" s="17"/>
      <c r="C2" s="17"/>
      <c r="D2" s="17"/>
      <c r="E2" s="17"/>
      <c r="F2" s="17"/>
      <c r="G2" s="17"/>
      <c r="H2" s="17"/>
      <c r="I2" s="129"/>
      <c r="J2" s="17"/>
      <c r="K2" s="17"/>
      <c r="L2" s="17"/>
      <c r="M2" s="17"/>
      <c r="N2" s="17"/>
      <c r="O2" s="17"/>
      <c r="P2" s="17"/>
      <c r="Q2" s="17"/>
      <c r="R2" s="17"/>
      <c r="S2" s="17"/>
      <c r="T2" s="17"/>
      <c r="U2" s="17"/>
      <c r="V2" s="17"/>
      <c r="W2" s="17"/>
      <c r="X2" s="17"/>
      <c r="Y2" s="17"/>
      <c r="Z2" s="17"/>
      <c r="AA2" s="17"/>
      <c r="AB2" s="17"/>
      <c r="AC2" s="17"/>
      <c r="AD2" s="17"/>
    </row>
    <row r="3" ht="32.25" customHeight="1">
      <c r="A3" s="130" t="str">
        <f>CONCATENATE("                              ",Assumptions!C9," Pro Forma")</f>
        <v>                              Yeonggwang Onshore Wind Project Pro Forma</v>
      </c>
      <c r="B3" s="131"/>
      <c r="C3" s="131"/>
      <c r="D3" s="132"/>
      <c r="E3" s="132"/>
      <c r="F3" s="132"/>
      <c r="G3" s="132"/>
      <c r="H3" s="132"/>
      <c r="I3" s="132"/>
      <c r="J3" s="132"/>
      <c r="K3" s="132"/>
      <c r="L3" s="132"/>
      <c r="M3" s="133"/>
      <c r="N3" s="133"/>
      <c r="O3" s="133"/>
      <c r="P3" s="133"/>
      <c r="Q3" s="133"/>
      <c r="R3" s="133"/>
      <c r="S3" s="133"/>
      <c r="T3" s="133"/>
      <c r="U3" s="133"/>
      <c r="V3" s="133"/>
      <c r="W3" s="133"/>
      <c r="X3" s="133"/>
      <c r="Y3" s="133"/>
      <c r="Z3" s="133"/>
      <c r="AA3" s="133"/>
      <c r="AB3" s="133"/>
      <c r="AC3" s="133"/>
      <c r="AD3" s="133"/>
    </row>
    <row r="4" ht="10.5" hidden="1" customHeight="1">
      <c r="A4" s="134"/>
      <c r="B4" s="134"/>
      <c r="C4" s="134"/>
      <c r="D4" s="134"/>
      <c r="E4" s="134"/>
      <c r="F4" s="134"/>
      <c r="G4" s="134"/>
      <c r="H4" s="134"/>
      <c r="I4" s="134"/>
      <c r="J4" s="134"/>
      <c r="K4" s="134"/>
      <c r="L4" s="134"/>
      <c r="M4" s="17"/>
      <c r="N4" s="17"/>
      <c r="O4" s="17"/>
      <c r="P4" s="17"/>
      <c r="Q4" s="17"/>
      <c r="R4" s="17"/>
      <c r="S4" s="17"/>
      <c r="T4" s="17"/>
      <c r="U4" s="17"/>
      <c r="V4" s="17"/>
      <c r="W4" s="17"/>
      <c r="X4" s="17"/>
      <c r="Y4" s="17"/>
      <c r="Z4" s="17"/>
      <c r="AA4" s="17"/>
      <c r="AB4" s="17"/>
      <c r="AC4" s="17"/>
      <c r="AD4" s="17"/>
    </row>
    <row r="5">
      <c r="A5" s="17"/>
      <c r="B5" s="17"/>
      <c r="C5" s="17"/>
      <c r="D5" s="17"/>
      <c r="E5" s="17"/>
      <c r="F5" s="17"/>
      <c r="G5" s="17"/>
      <c r="H5" s="17"/>
      <c r="I5" s="17"/>
      <c r="J5" s="17"/>
      <c r="K5" s="135"/>
      <c r="L5" s="135"/>
      <c r="M5" s="136"/>
      <c r="N5" s="17"/>
      <c r="O5" s="17"/>
      <c r="P5" s="17"/>
      <c r="Q5" s="17"/>
      <c r="R5" s="17"/>
      <c r="S5" s="17"/>
      <c r="T5" s="17"/>
      <c r="U5" s="17"/>
      <c r="V5" s="17"/>
      <c r="W5" s="17"/>
      <c r="X5" s="17"/>
      <c r="Y5" s="17"/>
      <c r="Z5" s="17"/>
      <c r="AA5" s="17"/>
      <c r="AB5" s="17"/>
      <c r="AC5" s="17"/>
      <c r="AD5" s="17"/>
    </row>
    <row r="6" ht="15.75" customHeight="1">
      <c r="A6" s="137" t="s">
        <v>17</v>
      </c>
      <c r="B6" s="138">
        <v>0.0</v>
      </c>
      <c r="C6" s="138">
        <v>1.0</v>
      </c>
      <c r="D6" s="138">
        <v>2.0</v>
      </c>
      <c r="E6" s="138">
        <v>3.0</v>
      </c>
      <c r="F6" s="138">
        <v>4.0</v>
      </c>
      <c r="G6" s="138">
        <v>5.0</v>
      </c>
      <c r="H6" s="138">
        <v>6.0</v>
      </c>
      <c r="I6" s="138">
        <v>7.0</v>
      </c>
      <c r="J6" s="138">
        <v>8.0</v>
      </c>
      <c r="K6" s="138">
        <v>9.0</v>
      </c>
      <c r="L6" s="138">
        <v>10.0</v>
      </c>
      <c r="M6" s="139">
        <v>11.0</v>
      </c>
      <c r="N6" s="139">
        <v>12.0</v>
      </c>
      <c r="O6" s="139">
        <v>13.0</v>
      </c>
      <c r="P6" s="139">
        <v>14.0</v>
      </c>
      <c r="Q6" s="139">
        <v>15.0</v>
      </c>
      <c r="R6" s="139">
        <v>16.0</v>
      </c>
      <c r="S6" s="139">
        <v>17.0</v>
      </c>
      <c r="T6" s="139">
        <v>18.0</v>
      </c>
      <c r="U6" s="139">
        <v>19.0</v>
      </c>
      <c r="V6" s="139">
        <v>20.0</v>
      </c>
      <c r="W6" s="14"/>
      <c r="X6" s="14"/>
      <c r="Y6" s="14"/>
      <c r="Z6" s="14"/>
      <c r="AA6" s="14"/>
      <c r="AB6" s="14"/>
      <c r="AC6" s="14"/>
      <c r="AD6" s="14"/>
    </row>
    <row r="7" ht="15.75" customHeight="1">
      <c r="A7" s="137"/>
      <c r="B7" s="138"/>
      <c r="C7" s="138"/>
      <c r="D7" s="138"/>
      <c r="E7" s="138"/>
      <c r="F7" s="138"/>
      <c r="G7" s="138"/>
      <c r="H7" s="138"/>
      <c r="I7" s="138"/>
      <c r="J7" s="138"/>
      <c r="K7" s="138"/>
      <c r="L7" s="138"/>
      <c r="M7" s="138"/>
      <c r="N7" s="138"/>
      <c r="O7" s="138"/>
      <c r="P7" s="138"/>
      <c r="Q7" s="138"/>
      <c r="R7" s="138"/>
      <c r="S7" s="138"/>
      <c r="T7" s="138"/>
      <c r="U7" s="138"/>
      <c r="V7" s="138"/>
      <c r="W7" s="140"/>
      <c r="X7" s="140"/>
      <c r="Y7" s="140"/>
      <c r="Z7" s="140"/>
      <c r="AA7" s="140"/>
      <c r="AB7" s="140"/>
      <c r="AC7" s="140"/>
      <c r="AD7" s="140"/>
    </row>
    <row r="8" ht="15.75" customHeight="1">
      <c r="A8" s="141"/>
      <c r="B8" s="142"/>
      <c r="C8" s="142"/>
      <c r="D8" s="142"/>
      <c r="E8" s="142"/>
      <c r="F8" s="142"/>
      <c r="G8" s="142"/>
      <c r="H8" s="142"/>
      <c r="I8" s="142"/>
      <c r="J8" s="142"/>
      <c r="K8" s="142"/>
      <c r="L8" s="142"/>
      <c r="M8" s="142"/>
      <c r="N8" s="142"/>
      <c r="O8" s="142"/>
      <c r="P8" s="142"/>
      <c r="Q8" s="142"/>
      <c r="R8" s="142"/>
      <c r="S8" s="142"/>
      <c r="T8" s="142"/>
      <c r="U8" s="142"/>
      <c r="V8" s="142"/>
      <c r="W8" s="143"/>
      <c r="X8" s="143"/>
      <c r="Y8" s="143"/>
      <c r="Z8" s="143"/>
      <c r="AA8" s="143"/>
      <c r="AB8" s="143"/>
      <c r="AC8" s="143"/>
      <c r="AD8" s="143"/>
    </row>
    <row r="9" ht="15.75" customHeight="1">
      <c r="A9" s="144" t="s">
        <v>63</v>
      </c>
      <c r="B9" s="145">
        <f>-Assumptions!$J$23</f>
        <v>-7800000</v>
      </c>
      <c r="C9" s="146"/>
      <c r="D9" s="146"/>
      <c r="E9" s="146"/>
      <c r="F9" s="146"/>
      <c r="G9" s="146"/>
      <c r="H9" s="146"/>
      <c r="I9" s="146"/>
      <c r="J9" s="146"/>
      <c r="K9" s="146"/>
      <c r="L9" s="146"/>
      <c r="M9" s="146"/>
      <c r="N9" s="146"/>
      <c r="O9" s="146"/>
      <c r="P9" s="146"/>
      <c r="Q9" s="146"/>
      <c r="R9" s="146"/>
      <c r="S9" s="146"/>
      <c r="T9" s="146"/>
      <c r="U9" s="146"/>
      <c r="V9" s="146"/>
      <c r="W9" s="147"/>
      <c r="X9" s="140"/>
      <c r="Y9" s="140"/>
      <c r="Z9" s="140"/>
      <c r="AA9" s="140"/>
      <c r="AB9" s="140"/>
      <c r="AC9" s="140"/>
      <c r="AD9" s="140"/>
    </row>
    <row r="10" ht="15.75" customHeight="1">
      <c r="A10" s="140"/>
      <c r="B10" s="146"/>
      <c r="C10" s="146"/>
      <c r="D10" s="146"/>
      <c r="E10" s="146"/>
      <c r="F10" s="146"/>
      <c r="G10" s="146"/>
      <c r="H10" s="146"/>
      <c r="I10" s="146"/>
      <c r="J10" s="146"/>
      <c r="K10" s="146"/>
      <c r="L10" s="146"/>
      <c r="M10" s="146"/>
      <c r="N10" s="146"/>
      <c r="O10" s="146"/>
      <c r="P10" s="146"/>
      <c r="Q10" s="146"/>
      <c r="R10" s="146"/>
      <c r="S10" s="146"/>
      <c r="T10" s="146"/>
      <c r="U10" s="146"/>
      <c r="V10" s="146"/>
      <c r="W10" s="147"/>
      <c r="X10" s="140"/>
      <c r="Y10" s="140"/>
      <c r="Z10" s="140"/>
      <c r="AA10" s="140"/>
      <c r="AB10" s="140"/>
      <c r="AC10" s="140"/>
      <c r="AD10" s="140"/>
    </row>
    <row r="11" ht="15.75" customHeight="1">
      <c r="A11" s="141" t="s">
        <v>64</v>
      </c>
      <c r="B11" s="148"/>
      <c r="C11" s="149"/>
      <c r="D11" s="149"/>
      <c r="E11" s="149"/>
      <c r="F11" s="149"/>
      <c r="G11" s="149"/>
      <c r="H11" s="149"/>
      <c r="I11" s="149"/>
      <c r="J11" s="149"/>
      <c r="K11" s="149"/>
      <c r="L11" s="149"/>
      <c r="M11" s="149"/>
      <c r="N11" s="149"/>
      <c r="O11" s="149"/>
      <c r="P11" s="149"/>
      <c r="Q11" s="149"/>
      <c r="R11" s="149"/>
      <c r="S11" s="149"/>
      <c r="T11" s="149"/>
      <c r="U11" s="149"/>
      <c r="V11" s="149"/>
      <c r="W11" s="150"/>
      <c r="X11" s="151"/>
      <c r="Y11" s="151"/>
      <c r="Z11" s="151"/>
      <c r="AA11" s="151"/>
      <c r="AB11" s="151"/>
      <c r="AC11" s="151"/>
      <c r="AD11" s="151"/>
    </row>
    <row r="12" ht="15.75" customHeight="1">
      <c r="A12" s="152" t="s">
        <v>65</v>
      </c>
      <c r="B12" s="147"/>
      <c r="C12" s="153">
        <f>(Assumptions!$C$14*Assumptions!$C$15*Assumptions!$C$16*Assumptions!$C$17)*IF(AND('Pro Forma'!C$6&gt;=Assumptions!$E$17,'Pro Forma'!C$6&lt;=Assumptions!$F$17,OR(Assumptions!$D$17&gt;0,Assumptions!$D$17&lt;0)),(1-ABS(Assumptions!$D$17))^('Pro Forma'!C$6-(Assumptions!$E$17-1)),1)</f>
        <v>11847024</v>
      </c>
      <c r="D12" s="153">
        <f>(Assumptions!$C$14*Assumptions!$C$15*Assumptions!$C$16*Assumptions!$C$17)*IF(AND('Pro Forma'!D$6&gt;=Assumptions!$E$17,'Pro Forma'!D$6&lt;=Assumptions!$F$17,OR(Assumptions!$D$17&gt;0,Assumptions!$D$17&lt;0)),(1-ABS(Assumptions!$D$17))^('Pro Forma'!D$6-(Assumptions!$E$17-1)),1)</f>
        <v>11847024</v>
      </c>
      <c r="E12" s="153">
        <f>(Assumptions!$C$14*Assumptions!$C$15*Assumptions!$C$16*Assumptions!$C$17)*IF(AND('Pro Forma'!E$6&gt;=Assumptions!$E$17,'Pro Forma'!E$6&lt;=Assumptions!$F$17,OR(Assumptions!$D$17&gt;0,Assumptions!$D$17&lt;0)),(1-ABS(Assumptions!$D$17))^('Pro Forma'!E$6-(Assumptions!$E$17-1)),1)</f>
        <v>11847024</v>
      </c>
      <c r="F12" s="153">
        <f>(Assumptions!$C$14*Assumptions!$C$15*Assumptions!$C$16*Assumptions!$C$17)*IF(AND('Pro Forma'!F$6&gt;=Assumptions!$E$17,'Pro Forma'!F$6&lt;=Assumptions!$F$17,OR(Assumptions!$D$17&gt;0,Assumptions!$D$17&lt;0)),(1-ABS(Assumptions!$D$17))^('Pro Forma'!F$6-(Assumptions!$E$17-1)),1)</f>
        <v>11847024</v>
      </c>
      <c r="G12" s="153">
        <f>(Assumptions!$C$14*Assumptions!$C$15*Assumptions!$C$16*Assumptions!$C$17)*IF(AND('Pro Forma'!G$6&gt;=Assumptions!$E$17,'Pro Forma'!G$6&lt;=Assumptions!$F$17,OR(Assumptions!$D$17&gt;0,Assumptions!$D$17&lt;0)),(1-ABS(Assumptions!$D$17))^('Pro Forma'!G$6-(Assumptions!$E$17-1)),1)</f>
        <v>11728553.76</v>
      </c>
      <c r="H12" s="153">
        <f>(Assumptions!$C$14*Assumptions!$C$15*Assumptions!$C$16*Assumptions!$C$17)*IF(AND('Pro Forma'!H$6&gt;=Assumptions!$E$17,'Pro Forma'!H$6&lt;=Assumptions!$F$17,OR(Assumptions!$D$17&gt;0,Assumptions!$D$17&lt;0)),(1-ABS(Assumptions!$D$17))^('Pro Forma'!H$6-(Assumptions!$E$17-1)),1)</f>
        <v>11611268.22</v>
      </c>
      <c r="I12" s="153">
        <f>(Assumptions!$C$14*Assumptions!$C$15*Assumptions!$C$16*Assumptions!$C$17)*IF(AND('Pro Forma'!I$6&gt;=Assumptions!$E$17,'Pro Forma'!I$6&lt;=Assumptions!$F$17,OR(Assumptions!$D$17&gt;0,Assumptions!$D$17&lt;0)),(1-ABS(Assumptions!$D$17))^('Pro Forma'!I$6-(Assumptions!$E$17-1)),1)</f>
        <v>11495155.54</v>
      </c>
      <c r="J12" s="153">
        <f>(Assumptions!$C$14*Assumptions!$C$15*Assumptions!$C$16*Assumptions!$C$17)*IF(AND('Pro Forma'!J$6&gt;=Assumptions!$E$17,'Pro Forma'!J$6&lt;=Assumptions!$F$17,OR(Assumptions!$D$17&gt;0,Assumptions!$D$17&lt;0)),(1-ABS(Assumptions!$D$17))^('Pro Forma'!J$6-(Assumptions!$E$17-1)),1)</f>
        <v>11380203.98</v>
      </c>
      <c r="K12" s="153">
        <f>(Assumptions!$C$14*Assumptions!$C$15*Assumptions!$C$16*Assumptions!$C$17)*IF(AND('Pro Forma'!K$6&gt;=Assumptions!$E$17,'Pro Forma'!K$6&lt;=Assumptions!$F$17,OR(Assumptions!$D$17&gt;0,Assumptions!$D$17&lt;0)),(1-ABS(Assumptions!$D$17))^('Pro Forma'!K$6-(Assumptions!$E$17-1)),1)</f>
        <v>11266401.94</v>
      </c>
      <c r="L12" s="153">
        <f>(Assumptions!$C$14*Assumptions!$C$15*Assumptions!$C$16*Assumptions!$C$17)*IF(AND('Pro Forma'!L$6&gt;=Assumptions!$E$17,'Pro Forma'!L$6&lt;=Assumptions!$F$17,OR(Assumptions!$D$17&gt;0,Assumptions!$D$17&lt;0)),(1-ABS(Assumptions!$D$17))^('Pro Forma'!L$6-(Assumptions!$E$17-1)),1)</f>
        <v>11153737.93</v>
      </c>
      <c r="M12" s="153">
        <f>(Assumptions!$C$14*Assumptions!$C$15*Assumptions!$C$16*Assumptions!$C$17)*IF(AND('Pro Forma'!M$6&gt;=Assumptions!$E$17,'Pro Forma'!M$6&lt;=Assumptions!$F$17,OR(Assumptions!$D$17&gt;0,Assumptions!$D$17&lt;0)),(1-ABS(Assumptions!$D$17))^('Pro Forma'!M$6-(Assumptions!$E$17-1)),1)</f>
        <v>11042200.55</v>
      </c>
      <c r="N12" s="153">
        <f>(Assumptions!$C$14*Assumptions!$C$15*Assumptions!$C$16*Assumptions!$C$17)*IF(AND('Pro Forma'!N$6&gt;=Assumptions!$E$17,'Pro Forma'!N$6&lt;=Assumptions!$F$17,OR(Assumptions!$D$17&gt;0,Assumptions!$D$17&lt;0)),(1-ABS(Assumptions!$D$17))^('Pro Forma'!N$6-(Assumptions!$E$17-1)),1)</f>
        <v>10931778.54</v>
      </c>
      <c r="O12" s="153">
        <f>(Assumptions!$C$14*Assumptions!$C$15*Assumptions!$C$16*Assumptions!$C$17)*IF(AND('Pro Forma'!O$6&gt;=Assumptions!$E$17,'Pro Forma'!O$6&lt;=Assumptions!$F$17,OR(Assumptions!$D$17&gt;0,Assumptions!$D$17&lt;0)),(1-ABS(Assumptions!$D$17))^('Pro Forma'!O$6-(Assumptions!$E$17-1)),1)</f>
        <v>10822460.76</v>
      </c>
      <c r="P12" s="153">
        <f>(Assumptions!$C$14*Assumptions!$C$15*Assumptions!$C$16*Assumptions!$C$17)*IF(AND('Pro Forma'!P$6&gt;=Assumptions!$E$17,'Pro Forma'!P$6&lt;=Assumptions!$F$17,OR(Assumptions!$D$17&gt;0,Assumptions!$D$17&lt;0)),(1-ABS(Assumptions!$D$17))^('Pro Forma'!P$6-(Assumptions!$E$17-1)),1)</f>
        <v>10714236.15</v>
      </c>
      <c r="Q12" s="153">
        <f>(Assumptions!$C$14*Assumptions!$C$15*Assumptions!$C$16*Assumptions!$C$17)*IF(AND('Pro Forma'!Q$6&gt;=Assumptions!$E$17,'Pro Forma'!Q$6&lt;=Assumptions!$F$17,OR(Assumptions!$D$17&gt;0,Assumptions!$D$17&lt;0)),(1-ABS(Assumptions!$D$17))^('Pro Forma'!Q$6-(Assumptions!$E$17-1)),1)</f>
        <v>10607093.79</v>
      </c>
      <c r="R12" s="153">
        <f>(Assumptions!$C$14*Assumptions!$C$15*Assumptions!$C$16*Assumptions!$C$17)*IF(AND('Pro Forma'!R$6&gt;=Assumptions!$E$17,'Pro Forma'!R$6&lt;=Assumptions!$F$17,OR(Assumptions!$D$17&gt;0,Assumptions!$D$17&lt;0)),(1-ABS(Assumptions!$D$17))^('Pro Forma'!R$6-(Assumptions!$E$17-1)),1)</f>
        <v>10501022.85</v>
      </c>
      <c r="S12" s="153">
        <f>(Assumptions!$C$14*Assumptions!$C$15*Assumptions!$C$16*Assumptions!$C$17)*IF(AND('Pro Forma'!S$6&gt;=Assumptions!$E$17,'Pro Forma'!S$6&lt;=Assumptions!$F$17,OR(Assumptions!$D$17&gt;0,Assumptions!$D$17&lt;0)),(1-ABS(Assumptions!$D$17))^('Pro Forma'!S$6-(Assumptions!$E$17-1)),1)</f>
        <v>10396012.62</v>
      </c>
      <c r="T12" s="153">
        <f>(Assumptions!$C$14*Assumptions!$C$15*Assumptions!$C$16*Assumptions!$C$17)*IF(AND('Pro Forma'!T$6&gt;=Assumptions!$E$17,'Pro Forma'!T$6&lt;=Assumptions!$F$17,OR(Assumptions!$D$17&gt;0,Assumptions!$D$17&lt;0)),(1-ABS(Assumptions!$D$17))^('Pro Forma'!T$6-(Assumptions!$E$17-1)),1)</f>
        <v>10292052.49</v>
      </c>
      <c r="U12" s="153">
        <f>(Assumptions!$C$14*Assumptions!$C$15*Assumptions!$C$16*Assumptions!$C$17)*IF(AND('Pro Forma'!U$6&gt;=Assumptions!$E$17,'Pro Forma'!U$6&lt;=Assumptions!$F$17,OR(Assumptions!$D$17&gt;0,Assumptions!$D$17&lt;0)),(1-ABS(Assumptions!$D$17))^('Pro Forma'!U$6-(Assumptions!$E$17-1)),1)</f>
        <v>10189131.97</v>
      </c>
      <c r="V12" s="153">
        <f>(Assumptions!$C$14*Assumptions!$C$15*Assumptions!$C$16*Assumptions!$C$17)*IF(AND('Pro Forma'!V$6&gt;=Assumptions!$E$17,'Pro Forma'!V$6&lt;=Assumptions!$F$17,OR(Assumptions!$D$17&gt;0,Assumptions!$D$17&lt;0)),(1-ABS(Assumptions!$D$17))^('Pro Forma'!V$6-(Assumptions!$E$17-1)),1)</f>
        <v>10087240.65</v>
      </c>
      <c r="W12" s="145"/>
      <c r="X12" s="154"/>
      <c r="Y12" s="154"/>
      <c r="Z12" s="154"/>
      <c r="AA12" s="154"/>
      <c r="AB12" s="154"/>
      <c r="AC12" s="154"/>
      <c r="AD12" s="154"/>
    </row>
    <row r="13" ht="15.75" customHeight="1">
      <c r="A13" s="152" t="s">
        <v>66</v>
      </c>
      <c r="B13" s="147"/>
      <c r="C13" s="155">
        <f>IF(AND(C6&gt;=Assumptions!E24,'Pro Forma'!C6&lt;=Assumptions!F24),Assumptions!C24,0)</f>
        <v>0.103</v>
      </c>
      <c r="D13" s="155">
        <f>IF(AND('Pro Forma'!D6&gt;=Assumptions!$E$24,'Pro Forma'!D6&lt;=Assumptions!$F$24),'Pro Forma'!C13*(1+Assumptions!$D$24),0)</f>
        <v>0.10506</v>
      </c>
      <c r="E13" s="155">
        <f>IF(AND('Pro Forma'!E6&gt;=Assumptions!$E$24,'Pro Forma'!E6&lt;=Assumptions!$F$24),'Pro Forma'!D13*(1+Assumptions!$D$24),0)</f>
        <v>0.1071612</v>
      </c>
      <c r="F13" s="155">
        <f>IF(AND('Pro Forma'!F6&gt;=Assumptions!$E$24,'Pro Forma'!F6&lt;=Assumptions!$F$24),'Pro Forma'!E13*(1+Assumptions!$D$24),0)</f>
        <v>0.109304424</v>
      </c>
      <c r="G13" s="155">
        <f>IF(AND('Pro Forma'!G6&gt;=Assumptions!$E$24,'Pro Forma'!G6&lt;=Assumptions!$F$24),'Pro Forma'!F13*(1+Assumptions!$D$24),0)</f>
        <v>0.1114905125</v>
      </c>
      <c r="H13" s="155">
        <f>IF(AND('Pro Forma'!H6&gt;=Assumptions!$E$24,'Pro Forma'!H6&lt;=Assumptions!$F$24),'Pro Forma'!G13*(1+Assumptions!$D$24),0)</f>
        <v>0.1137203227</v>
      </c>
      <c r="I13" s="155">
        <f>IF(AND('Pro Forma'!I6&gt;=Assumptions!$E$24,'Pro Forma'!I6&lt;=Assumptions!$F$24),'Pro Forma'!H13*(1+Assumptions!$D$24),0)</f>
        <v>0.1159947292</v>
      </c>
      <c r="J13" s="155">
        <f>IF(AND('Pro Forma'!J6&gt;=Assumptions!$E$24,'Pro Forma'!J6&lt;=Assumptions!$F$24),'Pro Forma'!I13*(1+Assumptions!$D$24),0)</f>
        <v>0.1183146238</v>
      </c>
      <c r="K13" s="155">
        <f>IF(AND('Pro Forma'!K6&gt;=Assumptions!$E$24,'Pro Forma'!K6&lt;=Assumptions!$F$24),'Pro Forma'!J13*(1+Assumptions!$D$24),0)</f>
        <v>0.1206809162</v>
      </c>
      <c r="L13" s="155">
        <f>IF(AND('Pro Forma'!L6&gt;=Assumptions!$E$24,'Pro Forma'!L6&lt;=Assumptions!$F$24),'Pro Forma'!K13*(1+Assumptions!$D$24),0)</f>
        <v>0.1230945346</v>
      </c>
      <c r="M13" s="155">
        <f>IF(AND('Pro Forma'!M6&gt;=Assumptions!$E$24,'Pro Forma'!M6&lt;=Assumptions!$F$24),'Pro Forma'!L13*(1+Assumptions!$D$24),0)</f>
        <v>0.1255564253</v>
      </c>
      <c r="N13" s="155">
        <f>IF(AND('Pro Forma'!N6&gt;=Assumptions!$E$24,'Pro Forma'!N6&lt;=Assumptions!$F$24),'Pro Forma'!M13*(1+Assumptions!$D$24),0)</f>
        <v>0.1280675538</v>
      </c>
      <c r="O13" s="155">
        <f>IF(AND('Pro Forma'!O6&gt;=Assumptions!$E$24,'Pro Forma'!O6&lt;=Assumptions!$F$24),'Pro Forma'!N13*(1+Assumptions!$D$24),0)</f>
        <v>0.1306289048</v>
      </c>
      <c r="P13" s="155">
        <f>IF(AND('Pro Forma'!P6&gt;=Assumptions!$E$24,'Pro Forma'!P6&lt;=Assumptions!$F$24),'Pro Forma'!O13*(1+Assumptions!$D$24),0)</f>
        <v>0.1332414829</v>
      </c>
      <c r="Q13" s="155">
        <f>IF(AND('Pro Forma'!Q6&gt;=Assumptions!$E$24,'Pro Forma'!Q6&lt;=Assumptions!$F$24),'Pro Forma'!P13*(1+Assumptions!$D$24),0)</f>
        <v>0.1359063126</v>
      </c>
      <c r="R13" s="155">
        <f>IF(AND('Pro Forma'!R6&gt;=Assumptions!$E$24,'Pro Forma'!R6&lt;=Assumptions!$F$24),'Pro Forma'!Q13*(1+Assumptions!$D$24),0)</f>
        <v>0.1386244388</v>
      </c>
      <c r="S13" s="155">
        <f>IF(AND('Pro Forma'!S6&gt;=Assumptions!$E$24,'Pro Forma'!S6&lt;=Assumptions!$F$24),'Pro Forma'!R13*(1+Assumptions!$D$24),0)</f>
        <v>0.1413969276</v>
      </c>
      <c r="T13" s="155">
        <f>IF(AND('Pro Forma'!T6&gt;=Assumptions!$E$24,'Pro Forma'!T6&lt;=Assumptions!$F$24),'Pro Forma'!S13*(1+Assumptions!$D$24),0)</f>
        <v>0.1442248662</v>
      </c>
      <c r="U13" s="155">
        <f>IF(AND('Pro Forma'!U6&gt;=Assumptions!$E$24,'Pro Forma'!U6&lt;=Assumptions!$F$24),'Pro Forma'!T13*(1+Assumptions!$D$24),0)</f>
        <v>0.1471093635</v>
      </c>
      <c r="V13" s="155">
        <f>IF(AND('Pro Forma'!V6&gt;=Assumptions!$E$24,'Pro Forma'!V6&lt;=Assumptions!$F$24),'Pro Forma'!U13*(1+Assumptions!$D$24),0)</f>
        <v>0.1500515508</v>
      </c>
      <c r="W13" s="145"/>
      <c r="X13" s="154"/>
      <c r="Y13" s="154"/>
      <c r="Z13" s="154"/>
      <c r="AA13" s="154"/>
      <c r="AB13" s="154"/>
      <c r="AC13" s="154"/>
      <c r="AD13" s="154"/>
    </row>
    <row r="14" ht="15.75" customHeight="1">
      <c r="A14" s="152" t="s">
        <v>67</v>
      </c>
      <c r="B14" s="147"/>
      <c r="C14" s="153">
        <f>IF(AND(C$6&gt;=Assumptions!$E$24,C$6&lt;=Assumptions!$F$24),(C12*Assumptions!$C$24)*(1+Assumptions!$D$24)^(C$6-$C$6),0)</f>
        <v>1220243.472</v>
      </c>
      <c r="D14" s="153">
        <f>IF(AND(D$6&gt;=Assumptions!$E$24,D$6&lt;=Assumptions!$F$24),(D12*Assumptions!$C$24)*(1+Assumptions!$D$24)^(D$6-$C$6),0)</f>
        <v>1244648.341</v>
      </c>
      <c r="E14" s="153">
        <f>IF(AND(E$6&gt;=Assumptions!$E$24,E$6&lt;=Assumptions!$F$24),(E12*Assumptions!$C$24)*(1+Assumptions!$D$24)^(E$6-$C$6),0)</f>
        <v>1269541.308</v>
      </c>
      <c r="F14" s="153">
        <f>IF(AND(F$6&gt;=Assumptions!$E$24,F$6&lt;=Assumptions!$F$24),(F12*Assumptions!$C$24)*(1+Assumptions!$D$24)^(F$6-$C$6),0)</f>
        <v>1294932.134</v>
      </c>
      <c r="G14" s="153">
        <f>IF(AND(G$6&gt;=Assumptions!$E$24,G$6&lt;=Assumptions!$F$24),(G12*Assumptions!$C$24)*(1+Assumptions!$D$24)^(G$6-$C$6),0)</f>
        <v>1307622.469</v>
      </c>
      <c r="H14" s="153">
        <f>IF(AND(H$6&gt;=Assumptions!$E$24,H$6&lt;=Assumptions!$F$24),(H12*Assumptions!$C$24)*(1+Assumptions!$D$24)^(H$6-$C$6),0)</f>
        <v>1320437.17</v>
      </c>
      <c r="I14" s="153">
        <f>IF(AND(I$6&gt;=Assumptions!$E$24,I$6&lt;=Assumptions!$F$24),(I12*Assumptions!$C$24)*(1+Assumptions!$D$24)^(I$6-$C$6),0)</f>
        <v>1333377.454</v>
      </c>
      <c r="J14" s="153">
        <f>IF(AND(J$6&gt;=Assumptions!$E$24,J$6&lt;=Assumptions!$F$24),(J12*Assumptions!$C$24)*(1+Assumptions!$D$24)^(J$6-$C$6),0)</f>
        <v>1346444.553</v>
      </c>
      <c r="K14" s="153">
        <f>IF(AND(K$6&gt;=Assumptions!$E$24,K$6&lt;=Assumptions!$F$24),(K12*Assumptions!$C$24)*(1+Assumptions!$D$24)^(K$6-$C$6),0)</f>
        <v>1359639.709</v>
      </c>
      <c r="L14" s="153">
        <f>IF(AND(L$6&gt;=Assumptions!$E$24,L$6&lt;=Assumptions!$F$24),(L12*Assumptions!$C$24)*(1+Assumptions!$D$24)^(L$6-$C$6),0)</f>
        <v>1372964.179</v>
      </c>
      <c r="M14" s="153">
        <f>IF(AND(M$6&gt;=Assumptions!$E$24,M$6&lt;=Assumptions!$F$24),(M12*Assumptions!$C$24)*(1+Assumptions!$D$24)^(M$6-$C$6),0)</f>
        <v>1386419.228</v>
      </c>
      <c r="N14" s="153">
        <f>IF(AND(N$6&gt;=Assumptions!$E$24,N$6&lt;=Assumptions!$F$24),(N12*Assumptions!$C$24)*(1+Assumptions!$D$24)^(N$6-$C$6),0)</f>
        <v>1400006.136</v>
      </c>
      <c r="O14" s="153">
        <f>IF(AND(O$6&gt;=Assumptions!$E$24,O$6&lt;=Assumptions!$F$24),(O12*Assumptions!$C$24)*(1+Assumptions!$D$24)^(O$6-$C$6),0)</f>
        <v>1413726.196</v>
      </c>
      <c r="P14" s="153">
        <f>IF(AND(P$6&gt;=Assumptions!$E$24,P$6&lt;=Assumptions!$F$24),(P12*Assumptions!$C$24)*(1+Assumptions!$D$24)^(P$6-$C$6),0)</f>
        <v>1427580.713</v>
      </c>
      <c r="Q14" s="153">
        <f>IF(AND(Q$6&gt;=Assumptions!$E$24,Q$6&lt;=Assumptions!$F$24),(Q12*Assumptions!$C$24)*(1+Assumptions!$D$24)^(Q$6-$C$6),0)</f>
        <v>1441571.004</v>
      </c>
      <c r="R14" s="153">
        <f>IF(AND(R$6&gt;=Assumptions!$E$24,R$6&lt;=Assumptions!$F$24),(R12*Assumptions!$C$24)*(1+Assumptions!$D$24)^(R$6-$C$6),0)</f>
        <v>1455698.4</v>
      </c>
      <c r="S14" s="153">
        <f>IF(AND(S$6&gt;=Assumptions!$E$24,S$6&lt;=Assumptions!$F$24),(S12*Assumptions!$C$24)*(1+Assumptions!$D$24)^(S$6-$C$6),0)</f>
        <v>1469964.244</v>
      </c>
      <c r="T14" s="153">
        <f>IF(AND(T$6&gt;=Assumptions!$E$24,T$6&lt;=Assumptions!$F$24),(T12*Assumptions!$C$24)*(1+Assumptions!$D$24)^(T$6-$C$6),0)</f>
        <v>1484369.894</v>
      </c>
      <c r="U14" s="153">
        <f>IF(AND(U$6&gt;=Assumptions!$E$24,U$6&lt;=Assumptions!$F$24),(U12*Assumptions!$C$24)*(1+Assumptions!$D$24)^(U$6-$C$6),0)</f>
        <v>1498916.719</v>
      </c>
      <c r="V14" s="153">
        <f>IF(AND(V$6&gt;=Assumptions!$E$24,V$6&lt;=Assumptions!$F$24),(V12*Assumptions!$C$24)*(1+Assumptions!$D$24)^(V$6-$C$6),0)</f>
        <v>1513606.102</v>
      </c>
      <c r="W14" s="145"/>
      <c r="X14" s="154"/>
      <c r="Y14" s="154"/>
      <c r="Z14" s="154"/>
      <c r="AA14" s="154"/>
      <c r="AB14" s="154"/>
      <c r="AC14" s="154"/>
      <c r="AD14" s="154"/>
    </row>
    <row r="15" ht="15.75" customHeight="1">
      <c r="A15" s="156"/>
      <c r="B15" s="147"/>
      <c r="C15" s="157"/>
      <c r="D15" s="157"/>
      <c r="E15" s="157"/>
      <c r="F15" s="157"/>
      <c r="G15" s="157"/>
      <c r="H15" s="157"/>
      <c r="I15" s="157"/>
      <c r="J15" s="157"/>
      <c r="K15" s="157"/>
      <c r="L15" s="157"/>
      <c r="M15" s="157"/>
      <c r="N15" s="157"/>
      <c r="O15" s="157"/>
      <c r="P15" s="157"/>
      <c r="Q15" s="157"/>
      <c r="R15" s="157"/>
      <c r="S15" s="157"/>
      <c r="T15" s="157"/>
      <c r="U15" s="157"/>
      <c r="V15" s="157"/>
      <c r="W15" s="145"/>
      <c r="X15" s="154"/>
      <c r="Y15" s="154"/>
      <c r="Z15" s="154"/>
      <c r="AA15" s="154"/>
      <c r="AB15" s="154"/>
      <c r="AC15" s="154"/>
      <c r="AD15" s="154"/>
    </row>
    <row r="16" ht="17.25" customHeight="1">
      <c r="A16" s="137" t="s">
        <v>68</v>
      </c>
      <c r="B16" s="147"/>
      <c r="C16" s="158">
        <f t="shared" ref="C16:V16" si="1">C14</f>
        <v>1220243.472</v>
      </c>
      <c r="D16" s="158">
        <f t="shared" si="1"/>
        <v>1244648.341</v>
      </c>
      <c r="E16" s="158">
        <f t="shared" si="1"/>
        <v>1269541.308</v>
      </c>
      <c r="F16" s="158">
        <f t="shared" si="1"/>
        <v>1294932.134</v>
      </c>
      <c r="G16" s="158">
        <f t="shared" si="1"/>
        <v>1307622.469</v>
      </c>
      <c r="H16" s="158">
        <f t="shared" si="1"/>
        <v>1320437.17</v>
      </c>
      <c r="I16" s="158">
        <f t="shared" si="1"/>
        <v>1333377.454</v>
      </c>
      <c r="J16" s="158">
        <f t="shared" si="1"/>
        <v>1346444.553</v>
      </c>
      <c r="K16" s="158">
        <f t="shared" si="1"/>
        <v>1359639.709</v>
      </c>
      <c r="L16" s="158">
        <f t="shared" si="1"/>
        <v>1372964.179</v>
      </c>
      <c r="M16" s="158">
        <f t="shared" si="1"/>
        <v>1386419.228</v>
      </c>
      <c r="N16" s="158">
        <f t="shared" si="1"/>
        <v>1400006.136</v>
      </c>
      <c r="O16" s="158">
        <f t="shared" si="1"/>
        <v>1413726.196</v>
      </c>
      <c r="P16" s="158">
        <f t="shared" si="1"/>
        <v>1427580.713</v>
      </c>
      <c r="Q16" s="158">
        <f t="shared" si="1"/>
        <v>1441571.004</v>
      </c>
      <c r="R16" s="158">
        <f t="shared" si="1"/>
        <v>1455698.4</v>
      </c>
      <c r="S16" s="158">
        <f t="shared" si="1"/>
        <v>1469964.244</v>
      </c>
      <c r="T16" s="158">
        <f t="shared" si="1"/>
        <v>1484369.894</v>
      </c>
      <c r="U16" s="158">
        <f t="shared" si="1"/>
        <v>1498916.719</v>
      </c>
      <c r="V16" s="158">
        <f t="shared" si="1"/>
        <v>1513606.102</v>
      </c>
      <c r="W16" s="145"/>
      <c r="X16" s="154"/>
      <c r="Y16" s="154"/>
      <c r="Z16" s="154"/>
      <c r="AA16" s="154"/>
      <c r="AB16" s="154"/>
      <c r="AC16" s="154"/>
      <c r="AD16" s="154"/>
    </row>
    <row r="17" ht="15.75" customHeight="1">
      <c r="A17" s="159"/>
      <c r="B17" s="147"/>
      <c r="C17" s="147"/>
      <c r="D17" s="147"/>
      <c r="E17" s="147"/>
      <c r="F17" s="147"/>
      <c r="G17" s="147"/>
      <c r="H17" s="147"/>
      <c r="I17" s="147"/>
      <c r="J17" s="147"/>
      <c r="K17" s="147"/>
      <c r="L17" s="147"/>
      <c r="M17" s="147"/>
      <c r="N17" s="147"/>
      <c r="O17" s="147"/>
      <c r="P17" s="147"/>
      <c r="Q17" s="147"/>
      <c r="R17" s="147"/>
      <c r="S17" s="147"/>
      <c r="T17" s="147"/>
      <c r="U17" s="147"/>
      <c r="V17" s="147"/>
      <c r="W17" s="145"/>
      <c r="X17" s="154"/>
      <c r="Y17" s="154"/>
      <c r="Z17" s="154"/>
      <c r="AA17" s="154"/>
      <c r="AB17" s="154"/>
      <c r="AC17" s="154"/>
      <c r="AD17" s="154"/>
    </row>
    <row r="18" ht="15.75" customHeight="1">
      <c r="A18" s="141" t="s">
        <v>69</v>
      </c>
      <c r="B18" s="148"/>
      <c r="C18" s="150"/>
      <c r="D18" s="150"/>
      <c r="E18" s="150"/>
      <c r="F18" s="150"/>
      <c r="G18" s="150"/>
      <c r="H18" s="150"/>
      <c r="I18" s="150"/>
      <c r="J18" s="150"/>
      <c r="K18" s="150"/>
      <c r="L18" s="150"/>
      <c r="M18" s="150"/>
      <c r="N18" s="150"/>
      <c r="O18" s="150"/>
      <c r="P18" s="150"/>
      <c r="Q18" s="150"/>
      <c r="R18" s="150"/>
      <c r="S18" s="150"/>
      <c r="T18" s="150"/>
      <c r="U18" s="150"/>
      <c r="V18" s="150"/>
      <c r="W18" s="150"/>
      <c r="X18" s="151"/>
      <c r="Y18" s="151"/>
      <c r="Z18" s="151"/>
      <c r="AA18" s="151"/>
      <c r="AB18" s="151"/>
      <c r="AC18" s="151"/>
      <c r="AD18" s="151"/>
    </row>
    <row r="19" ht="15.75" customHeight="1">
      <c r="A19" s="152" t="s">
        <v>32</v>
      </c>
      <c r="B19" s="147"/>
      <c r="C19" s="153">
        <f>IF(AND(C$6&gt;=Assumptions!$L$12,C$6&lt;=Assumptions!$M$12),(Assumptions!$J$12)*(1+Assumptions!$K$12)^(C$6-$C$6),0)</f>
        <v>45000</v>
      </c>
      <c r="D19" s="153">
        <f>IF(AND(D$6&gt;=Assumptions!$L$12,D$6&lt;=Assumptions!$M$12),(Assumptions!$J$12)*(1+Assumptions!$K$12)^(D$6-$C$6),0)</f>
        <v>45900</v>
      </c>
      <c r="E19" s="153">
        <f>IF(AND(E$6&gt;=Assumptions!$L$12,E$6&lt;=Assumptions!$M$12),(Assumptions!$J$12)*(1+Assumptions!$K$12)^(E$6-$C$6),0)</f>
        <v>46818</v>
      </c>
      <c r="F19" s="153">
        <f>IF(AND(F$6&gt;=Assumptions!$L$12,F$6&lt;=Assumptions!$M$12),(Assumptions!$J$12)*(1+Assumptions!$K$12)^(F$6-$C$6),0)</f>
        <v>47754.36</v>
      </c>
      <c r="G19" s="153">
        <f>IF(AND(G$6&gt;=Assumptions!$L$12,G$6&lt;=Assumptions!$M$12),(Assumptions!$J$12)*(1+Assumptions!$K$12)^(G$6-$C$6),0)</f>
        <v>48709.4472</v>
      </c>
      <c r="H19" s="153">
        <f>IF(AND(H$6&gt;=Assumptions!$L$12,H$6&lt;=Assumptions!$M$12),(Assumptions!$J$12)*(1+Assumptions!$K$12)^(H$6-$C$6),0)</f>
        <v>49683.63614</v>
      </c>
      <c r="I19" s="153">
        <f>IF(AND(I$6&gt;=Assumptions!$L$12,I$6&lt;=Assumptions!$M$12),(Assumptions!$J$12)*(1+Assumptions!$K$12)^(I$6-$C$6),0)</f>
        <v>50677.30887</v>
      </c>
      <c r="J19" s="153">
        <f>IF(AND(J$6&gt;=Assumptions!$L$12,J$6&lt;=Assumptions!$M$12),(Assumptions!$J$12)*(1+Assumptions!$K$12)^(J$6-$C$6),0)</f>
        <v>51690.85504</v>
      </c>
      <c r="K19" s="153">
        <f>IF(AND(K$6&gt;=Assumptions!$L$12,K$6&lt;=Assumptions!$M$12),(Assumptions!$J$12)*(1+Assumptions!$K$12)^(K$6-$C$6),0)</f>
        <v>52724.67215</v>
      </c>
      <c r="L19" s="153">
        <f>IF(AND(L$6&gt;=Assumptions!$L$12,L$6&lt;=Assumptions!$M$12),(Assumptions!$J$12)*(1+Assumptions!$K$12)^(L$6-$C$6),0)</f>
        <v>53779.16559</v>
      </c>
      <c r="M19" s="153">
        <f>IF(AND(M$6&gt;=Assumptions!$L$12,M$6&lt;=Assumptions!$M$12),(Assumptions!$J$12)*(1+Assumptions!$K$12)^(M$6-$C$6),0)</f>
        <v>54854.7489</v>
      </c>
      <c r="N19" s="153">
        <f>IF(AND(N$6&gt;=Assumptions!$L$12,N$6&lt;=Assumptions!$M$12),(Assumptions!$J$12)*(1+Assumptions!$K$12)^(N$6-$C$6),0)</f>
        <v>55951.84388</v>
      </c>
      <c r="O19" s="153">
        <f>IF(AND(O$6&gt;=Assumptions!$L$12,O$6&lt;=Assumptions!$M$12),(Assumptions!$J$12)*(1+Assumptions!$K$12)^(O$6-$C$6),0)</f>
        <v>57070.88076</v>
      </c>
      <c r="P19" s="153">
        <f>IF(AND(P$6&gt;=Assumptions!$L$12,P$6&lt;=Assumptions!$M$12),(Assumptions!$J$12)*(1+Assumptions!$K$12)^(P$6-$C$6),0)</f>
        <v>58212.29837</v>
      </c>
      <c r="Q19" s="153">
        <f>IF(AND(Q$6&gt;=Assumptions!$L$12,Q$6&lt;=Assumptions!$M$12),(Assumptions!$J$12)*(1+Assumptions!$K$12)^(Q$6-$C$6),0)</f>
        <v>59376.54434</v>
      </c>
      <c r="R19" s="153">
        <f>IF(AND(R$6&gt;=Assumptions!$L$12,R$6&lt;=Assumptions!$M$12),(Assumptions!$J$12)*(1+Assumptions!$K$12)^(R$6-$C$6),0)</f>
        <v>60564.07522</v>
      </c>
      <c r="S19" s="153">
        <f>IF(AND(S$6&gt;=Assumptions!$L$12,S$6&lt;=Assumptions!$M$12),(Assumptions!$J$12)*(1+Assumptions!$K$12)^(S$6-$C$6),0)</f>
        <v>61775.35673</v>
      </c>
      <c r="T19" s="153">
        <f>IF(AND(T$6&gt;=Assumptions!$L$12,T$6&lt;=Assumptions!$M$12),(Assumptions!$J$12)*(1+Assumptions!$K$12)^(T$6-$C$6),0)</f>
        <v>63010.86386</v>
      </c>
      <c r="U19" s="153">
        <f>IF(AND(U$6&gt;=Assumptions!$L$12,U$6&lt;=Assumptions!$M$12),(Assumptions!$J$12)*(1+Assumptions!$K$12)^(U$6-$C$6),0)</f>
        <v>64271.08114</v>
      </c>
      <c r="V19" s="153">
        <f>IF(AND(V$6&gt;=Assumptions!$L$12,V$6&lt;=Assumptions!$M$12),(Assumptions!$J$12)*(1+Assumptions!$K$12)^(V$6-$C$6),0)</f>
        <v>65556.50276</v>
      </c>
      <c r="W19" s="145"/>
      <c r="X19" s="154"/>
      <c r="Y19" s="154"/>
      <c r="Z19" s="154"/>
      <c r="AA19" s="154"/>
      <c r="AB19" s="154"/>
      <c r="AC19" s="154"/>
      <c r="AD19" s="154"/>
    </row>
    <row r="20" ht="15.75" customHeight="1">
      <c r="A20" s="160" t="s">
        <v>70</v>
      </c>
      <c r="B20" s="147"/>
      <c r="C20" s="161">
        <f>IF(AND(C6&gt;=Assumptions!J13,'Pro Forma'!C6&lt;=Assumptions!M13),Assumptions!J13,0)</f>
        <v>0.02</v>
      </c>
      <c r="D20" s="161">
        <f>IF(AND('Pro Forma'!D6&gt;=Assumptions!$L$13,'Pro Forma'!D6&lt;=Assumptions!$M$13),'Pro Forma'!C20*(1+Assumptions!$K$13),0)</f>
        <v>0.0204</v>
      </c>
      <c r="E20" s="161">
        <f>IF(AND('Pro Forma'!E6&gt;=Assumptions!$L$13,'Pro Forma'!E6&lt;=Assumptions!$M$13),'Pro Forma'!D20*(1+Assumptions!$K$13),0)</f>
        <v>0.020808</v>
      </c>
      <c r="F20" s="161">
        <f>IF(AND('Pro Forma'!F6&gt;=Assumptions!$L$13,'Pro Forma'!F6&lt;=Assumptions!$M$13),'Pro Forma'!E20*(1+Assumptions!$K$13),0)</f>
        <v>0.02122416</v>
      </c>
      <c r="G20" s="161">
        <f>IF(AND('Pro Forma'!G6&gt;=Assumptions!$L$13,'Pro Forma'!G6&lt;=Assumptions!$M$13),'Pro Forma'!F20*(1+Assumptions!$K$13),0)</f>
        <v>0.0216486432</v>
      </c>
      <c r="H20" s="161">
        <f>IF(AND('Pro Forma'!H6&gt;=Assumptions!$L$13,'Pro Forma'!H6&lt;=Assumptions!$M$13),'Pro Forma'!G20*(1+Assumptions!$K$13),0)</f>
        <v>0.02208161606</v>
      </c>
      <c r="I20" s="161">
        <f>IF(AND('Pro Forma'!I6&gt;=Assumptions!$L$13,'Pro Forma'!I6&lt;=Assumptions!$M$13),'Pro Forma'!H20*(1+Assumptions!$K$13),0)</f>
        <v>0.02252324839</v>
      </c>
      <c r="J20" s="161">
        <f>IF(AND('Pro Forma'!J6&gt;=Assumptions!$L$13,'Pro Forma'!J6&lt;=Assumptions!$M$13),'Pro Forma'!I20*(1+Assumptions!$K$13),0)</f>
        <v>0.02297371335</v>
      </c>
      <c r="K20" s="161">
        <f>IF(AND('Pro Forma'!K6&gt;=Assumptions!$L$13,'Pro Forma'!K6&lt;=Assumptions!$M$13),'Pro Forma'!J20*(1+Assumptions!$K$13),0)</f>
        <v>0.02343318762</v>
      </c>
      <c r="L20" s="161">
        <f>IF(AND('Pro Forma'!L6&gt;=Assumptions!$L$13,'Pro Forma'!L6&lt;=Assumptions!$M$13),'Pro Forma'!K20*(1+Assumptions!$K$13),0)</f>
        <v>0.02390185137</v>
      </c>
      <c r="M20" s="161">
        <f>IF(AND('Pro Forma'!M6&gt;=Assumptions!$L$13,'Pro Forma'!M6&lt;=Assumptions!$M$13),'Pro Forma'!L20*(1+Assumptions!$K$13),0)</f>
        <v>0.0243798884</v>
      </c>
      <c r="N20" s="161">
        <f>IF(AND('Pro Forma'!N6&gt;=Assumptions!$L$13,'Pro Forma'!N6&lt;=Assumptions!$M$13),'Pro Forma'!M20*(1+Assumptions!$K$13),0)</f>
        <v>0.02486748617</v>
      </c>
      <c r="O20" s="161">
        <f>IF(AND('Pro Forma'!O6&gt;=Assumptions!$L$13,'Pro Forma'!O6&lt;=Assumptions!$M$13),'Pro Forma'!N20*(1+Assumptions!$K$13),0)</f>
        <v>0.02536483589</v>
      </c>
      <c r="P20" s="161">
        <f>IF(AND('Pro Forma'!P6&gt;=Assumptions!$L$13,'Pro Forma'!P6&lt;=Assumptions!$M$13),'Pro Forma'!O20*(1+Assumptions!$K$13),0)</f>
        <v>0.02587213261</v>
      </c>
      <c r="Q20" s="161">
        <f>IF(AND('Pro Forma'!Q6&gt;=Assumptions!$L$13,'Pro Forma'!Q6&lt;=Assumptions!$M$13),'Pro Forma'!P20*(1+Assumptions!$K$13),0)</f>
        <v>0.02638957526</v>
      </c>
      <c r="R20" s="161">
        <f>IF(AND('Pro Forma'!R6&gt;=Assumptions!$L$13,'Pro Forma'!R6&lt;=Assumptions!$M$13),'Pro Forma'!Q20*(1+Assumptions!$K$13),0)</f>
        <v>0.02691736677</v>
      </c>
      <c r="S20" s="161">
        <f>IF(AND('Pro Forma'!S6&gt;=Assumptions!$L$13,'Pro Forma'!S6&lt;=Assumptions!$M$13),'Pro Forma'!R20*(1+Assumptions!$K$13),0)</f>
        <v>0.0274557141</v>
      </c>
      <c r="T20" s="161">
        <f>IF(AND('Pro Forma'!T6&gt;=Assumptions!$L$13,'Pro Forma'!T6&lt;=Assumptions!$M$13),'Pro Forma'!S20*(1+Assumptions!$K$13),0)</f>
        <v>0.02800482838</v>
      </c>
      <c r="U20" s="161">
        <f>IF(AND('Pro Forma'!U6&gt;=Assumptions!$L$13,'Pro Forma'!U6&lt;=Assumptions!$M$13),'Pro Forma'!T20*(1+Assumptions!$K$13),0)</f>
        <v>0.02856492495</v>
      </c>
      <c r="V20" s="161">
        <f>IF(AND('Pro Forma'!V6&gt;=Assumptions!$L$13,'Pro Forma'!V6&lt;=Assumptions!$M$13),'Pro Forma'!U20*(1+Assumptions!$K$13),0)</f>
        <v>0.02913622345</v>
      </c>
      <c r="W20" s="145"/>
      <c r="X20" s="154"/>
      <c r="Y20" s="154"/>
      <c r="Z20" s="154"/>
      <c r="AA20" s="154"/>
      <c r="AB20" s="154"/>
      <c r="AC20" s="154"/>
      <c r="AD20" s="154"/>
    </row>
    <row r="21" ht="15.75" customHeight="1">
      <c r="A21" s="152" t="s">
        <v>36</v>
      </c>
      <c r="B21" s="147"/>
      <c r="C21" s="153">
        <f>IF(AND(C$6&gt;=Assumptions!$L$14,C$6&lt;=Assumptions!$M$14),(Assumptions!$J$14)*(1+Assumptions!$K$14)^(C$6-$C$6),0)</f>
        <v>20000</v>
      </c>
      <c r="D21" s="153">
        <f>IF(AND(D$6&gt;=Assumptions!$L$14,D$6&lt;=Assumptions!$M$14),(Assumptions!$J$14)*(1+Assumptions!$K$14)^(D$6-$C$6),0)</f>
        <v>20400</v>
      </c>
      <c r="E21" s="153">
        <f>IF(AND(E$6&gt;=Assumptions!$L$14,E$6&lt;=Assumptions!$M$14),(Assumptions!$J$14)*(1+Assumptions!$K$14)^(E$6-$C$6),0)</f>
        <v>20808</v>
      </c>
      <c r="F21" s="153">
        <f>IF(AND(F$6&gt;=Assumptions!$L$14,F$6&lt;=Assumptions!$M$14),(Assumptions!$J$14)*(1+Assumptions!$K$14)^(F$6-$C$6),0)</f>
        <v>21224.16</v>
      </c>
      <c r="G21" s="153">
        <f>IF(AND(G$6&gt;=Assumptions!$L$14,G$6&lt;=Assumptions!$M$14),(Assumptions!$J$14)*(1+Assumptions!$K$14)^(G$6-$C$6),0)</f>
        <v>21648.6432</v>
      </c>
      <c r="H21" s="153">
        <f>IF(AND(H$6&gt;=Assumptions!$L$14,H$6&lt;=Assumptions!$M$14),(Assumptions!$J$14)*(1+Assumptions!$K$14)^(H$6-$C$6),0)</f>
        <v>0</v>
      </c>
      <c r="I21" s="153">
        <f>IF(AND(I$6&gt;=Assumptions!$L$14,I$6&lt;=Assumptions!$M$14),(Assumptions!$J$14)*(1+Assumptions!$K$14)^(I$6-$C$6),0)</f>
        <v>0</v>
      </c>
      <c r="J21" s="153">
        <f>IF(AND(J$6&gt;=Assumptions!$L$14,J$6&lt;=Assumptions!$M$14),(Assumptions!$J$14)*(1+Assumptions!$K$14)^(J$6-$C$6),0)</f>
        <v>0</v>
      </c>
      <c r="K21" s="153">
        <f>IF(AND(K$6&gt;=Assumptions!$L$14,K$6&lt;=Assumptions!$M$14),(Assumptions!$J$14)*(1+Assumptions!$K$14)^(K$6-$C$6),0)</f>
        <v>0</v>
      </c>
      <c r="L21" s="153">
        <f>IF(AND(L$6&gt;=Assumptions!$L$14,L$6&lt;=Assumptions!$M$14),(Assumptions!$J$14)*(1+Assumptions!$K$14)^(L$6-$C$6),0)</f>
        <v>0</v>
      </c>
      <c r="M21" s="153">
        <f>IF(AND(M$6&gt;=Assumptions!$L$14,M$6&lt;=Assumptions!$M$14),(Assumptions!$J$14)*(1+Assumptions!$K$14)^(M$6-$C$6),0)</f>
        <v>0</v>
      </c>
      <c r="N21" s="153">
        <f>IF(AND(N$6&gt;=Assumptions!$L$14,N$6&lt;=Assumptions!$M$14),(Assumptions!$J$14)*(1+Assumptions!$K$14)^(N$6-$C$6),0)</f>
        <v>0</v>
      </c>
      <c r="O21" s="153">
        <f>IF(AND(O$6&gt;=Assumptions!$L$14,O$6&lt;=Assumptions!$M$14),(Assumptions!$J$14)*(1+Assumptions!$K$14)^(O$6-$C$6),0)</f>
        <v>0</v>
      </c>
      <c r="P21" s="153">
        <f>IF(AND(P$6&gt;=Assumptions!$L$14,P$6&lt;=Assumptions!$M$14),(Assumptions!$J$14)*(1+Assumptions!$K$14)^(P$6-$C$6),0)</f>
        <v>0</v>
      </c>
      <c r="Q21" s="153">
        <f>IF(AND(Q$6&gt;=Assumptions!$L$14,Q$6&lt;=Assumptions!$M$14),(Assumptions!$J$14)*(1+Assumptions!$K$14)^(Q$6-$C$6),0)</f>
        <v>0</v>
      </c>
      <c r="R21" s="153">
        <f>IF(AND(R$6&gt;=Assumptions!$L$14,R$6&lt;=Assumptions!$M$14),(Assumptions!$J$14)*(1+Assumptions!$K$14)^(R$6-$C$6),0)</f>
        <v>0</v>
      </c>
      <c r="S21" s="153">
        <f>IF(AND(S$6&gt;=Assumptions!$L$14,S$6&lt;=Assumptions!$M$14),(Assumptions!$J$14)*(1+Assumptions!$K$14)^(S$6-$C$6),0)</f>
        <v>0</v>
      </c>
      <c r="T21" s="153">
        <f>IF(AND(T$6&gt;=Assumptions!$L$14,T$6&lt;=Assumptions!$M$14),(Assumptions!$J$14)*(1+Assumptions!$K$14)^(T$6-$C$6),0)</f>
        <v>0</v>
      </c>
      <c r="U21" s="153">
        <f>IF(AND(U$6&gt;=Assumptions!$L$14,U$6&lt;=Assumptions!$M$14),(Assumptions!$J$14)*(1+Assumptions!$K$14)^(U$6-$C$6),0)</f>
        <v>0</v>
      </c>
      <c r="V21" s="153">
        <f>IF(AND(V$6&gt;=Assumptions!$L$14,V$6&lt;=Assumptions!$M$14),(Assumptions!$J$14)*(1+Assumptions!$K$14)^(V$6-$C$6),0)</f>
        <v>0</v>
      </c>
      <c r="W21" s="145"/>
      <c r="X21" s="154"/>
      <c r="Y21" s="154"/>
      <c r="Z21" s="154"/>
      <c r="AA21" s="154"/>
      <c r="AB21" s="154"/>
      <c r="AC21" s="154"/>
      <c r="AD21" s="154"/>
    </row>
    <row r="22" ht="15.75" customHeight="1">
      <c r="A22" s="162" t="s">
        <v>71</v>
      </c>
      <c r="B22" s="147"/>
      <c r="C22" s="153">
        <f t="shared" ref="C22:V22" si="2">C20*C12</f>
        <v>236940.48</v>
      </c>
      <c r="D22" s="153">
        <f t="shared" si="2"/>
        <v>241679.2896</v>
      </c>
      <c r="E22" s="153">
        <f t="shared" si="2"/>
        <v>246512.8754</v>
      </c>
      <c r="F22" s="153">
        <f t="shared" si="2"/>
        <v>251443.1329</v>
      </c>
      <c r="G22" s="153">
        <f t="shared" si="2"/>
        <v>253907.2756</v>
      </c>
      <c r="H22" s="153">
        <f t="shared" si="2"/>
        <v>256395.5669</v>
      </c>
      <c r="I22" s="153">
        <f t="shared" si="2"/>
        <v>258908.2435</v>
      </c>
      <c r="J22" s="153">
        <f t="shared" si="2"/>
        <v>261445.5442</v>
      </c>
      <c r="K22" s="153">
        <f t="shared" si="2"/>
        <v>264007.7106</v>
      </c>
      <c r="L22" s="153">
        <f t="shared" si="2"/>
        <v>266594.9861</v>
      </c>
      <c r="M22" s="153">
        <f t="shared" si="2"/>
        <v>269207.617</v>
      </c>
      <c r="N22" s="153">
        <f t="shared" si="2"/>
        <v>271845.8517</v>
      </c>
      <c r="O22" s="153">
        <f t="shared" si="2"/>
        <v>274509.941</v>
      </c>
      <c r="P22" s="153">
        <f t="shared" si="2"/>
        <v>277200.1384</v>
      </c>
      <c r="Q22" s="153">
        <f t="shared" si="2"/>
        <v>279916.6998</v>
      </c>
      <c r="R22" s="153">
        <f t="shared" si="2"/>
        <v>282659.8834</v>
      </c>
      <c r="S22" s="153">
        <f t="shared" si="2"/>
        <v>285429.9503</v>
      </c>
      <c r="T22" s="153">
        <f t="shared" si="2"/>
        <v>288227.1638</v>
      </c>
      <c r="U22" s="153">
        <f t="shared" si="2"/>
        <v>291051.79</v>
      </c>
      <c r="V22" s="153">
        <f t="shared" si="2"/>
        <v>293904.0976</v>
      </c>
      <c r="W22" s="147"/>
      <c r="X22" s="140"/>
      <c r="Y22" s="140"/>
      <c r="Z22" s="140"/>
      <c r="AA22" s="140"/>
      <c r="AB22" s="140"/>
      <c r="AC22" s="140"/>
      <c r="AD22" s="140"/>
    </row>
    <row r="23" ht="15.75" customHeight="1">
      <c r="A23" s="163"/>
      <c r="B23" s="147"/>
      <c r="C23" s="157"/>
      <c r="D23" s="157"/>
      <c r="E23" s="157"/>
      <c r="F23" s="157"/>
      <c r="G23" s="157"/>
      <c r="H23" s="157"/>
      <c r="I23" s="157"/>
      <c r="J23" s="157"/>
      <c r="K23" s="157"/>
      <c r="L23" s="157"/>
      <c r="M23" s="157"/>
      <c r="N23" s="157"/>
      <c r="O23" s="157"/>
      <c r="P23" s="157"/>
      <c r="Q23" s="157"/>
      <c r="R23" s="157"/>
      <c r="S23" s="157"/>
      <c r="T23" s="157"/>
      <c r="U23" s="157"/>
      <c r="V23" s="157"/>
      <c r="W23" s="147"/>
      <c r="X23" s="140"/>
      <c r="Y23" s="140"/>
      <c r="Z23" s="140"/>
      <c r="AA23" s="140"/>
      <c r="AB23" s="140"/>
      <c r="AC23" s="140"/>
      <c r="AD23" s="140"/>
    </row>
    <row r="24" ht="15.75" customHeight="1">
      <c r="A24" s="164" t="s">
        <v>72</v>
      </c>
      <c r="B24" s="17"/>
      <c r="C24" s="158">
        <f t="shared" ref="C24:V24" si="3">SUM(C19:C22)-C20</f>
        <v>301940.48</v>
      </c>
      <c r="D24" s="158">
        <f t="shared" si="3"/>
        <v>307979.2896</v>
      </c>
      <c r="E24" s="158">
        <f t="shared" si="3"/>
        <v>314138.8754</v>
      </c>
      <c r="F24" s="158">
        <f t="shared" si="3"/>
        <v>320421.6529</v>
      </c>
      <c r="G24" s="158">
        <f t="shared" si="3"/>
        <v>324265.366</v>
      </c>
      <c r="H24" s="158">
        <f t="shared" si="3"/>
        <v>306079.203</v>
      </c>
      <c r="I24" s="158">
        <f t="shared" si="3"/>
        <v>309585.5523</v>
      </c>
      <c r="J24" s="158">
        <f t="shared" si="3"/>
        <v>313136.3993</v>
      </c>
      <c r="K24" s="158">
        <f t="shared" si="3"/>
        <v>316732.3827</v>
      </c>
      <c r="L24" s="158">
        <f t="shared" si="3"/>
        <v>320374.1517</v>
      </c>
      <c r="M24" s="158">
        <f t="shared" si="3"/>
        <v>324062.3659</v>
      </c>
      <c r="N24" s="158">
        <f t="shared" si="3"/>
        <v>327797.6955</v>
      </c>
      <c r="O24" s="158">
        <f t="shared" si="3"/>
        <v>331580.8218</v>
      </c>
      <c r="P24" s="158">
        <f t="shared" si="3"/>
        <v>335412.4368</v>
      </c>
      <c r="Q24" s="158">
        <f t="shared" si="3"/>
        <v>339293.2441</v>
      </c>
      <c r="R24" s="158">
        <f t="shared" si="3"/>
        <v>343223.9587</v>
      </c>
      <c r="S24" s="158">
        <f t="shared" si="3"/>
        <v>347205.307</v>
      </c>
      <c r="T24" s="158">
        <f t="shared" si="3"/>
        <v>351238.0277</v>
      </c>
      <c r="U24" s="158">
        <f t="shared" si="3"/>
        <v>355322.8712</v>
      </c>
      <c r="V24" s="158">
        <f t="shared" si="3"/>
        <v>359460.6003</v>
      </c>
      <c r="W24" s="17"/>
      <c r="X24" s="17"/>
      <c r="Y24" s="17"/>
      <c r="Z24" s="17"/>
      <c r="AA24" s="17"/>
      <c r="AB24" s="17"/>
      <c r="AC24" s="17"/>
      <c r="AD24" s="17"/>
    </row>
    <row r="25" ht="15.75" customHeight="1">
      <c r="A25" s="137"/>
      <c r="B25" s="17"/>
      <c r="C25" s="147"/>
      <c r="D25" s="147"/>
      <c r="E25" s="147"/>
      <c r="F25" s="147"/>
      <c r="G25" s="147"/>
      <c r="H25" s="147"/>
      <c r="I25" s="147"/>
      <c r="J25" s="147"/>
      <c r="K25" s="147"/>
      <c r="L25" s="147"/>
      <c r="M25" s="147"/>
      <c r="N25" s="147"/>
      <c r="O25" s="147"/>
      <c r="P25" s="147"/>
      <c r="Q25" s="147"/>
      <c r="R25" s="147"/>
      <c r="S25" s="147"/>
      <c r="T25" s="147"/>
      <c r="U25" s="147"/>
      <c r="V25" s="147"/>
      <c r="W25" s="17"/>
      <c r="X25" s="17"/>
      <c r="Y25" s="17"/>
      <c r="Z25" s="17"/>
      <c r="AA25" s="17"/>
      <c r="AB25" s="17"/>
      <c r="AC25" s="17"/>
      <c r="AD25" s="17"/>
    </row>
    <row r="26" ht="15.75" customHeight="1">
      <c r="A26" s="141" t="s">
        <v>73</v>
      </c>
      <c r="B26" s="133"/>
      <c r="C26" s="165"/>
      <c r="D26" s="165"/>
      <c r="E26" s="165"/>
      <c r="F26" s="165"/>
      <c r="G26" s="165"/>
      <c r="H26" s="165"/>
      <c r="I26" s="165"/>
      <c r="J26" s="165"/>
      <c r="K26" s="165"/>
      <c r="L26" s="165"/>
      <c r="M26" s="165"/>
      <c r="N26" s="165"/>
      <c r="O26" s="165"/>
      <c r="P26" s="165"/>
      <c r="Q26" s="165"/>
      <c r="R26" s="165"/>
      <c r="S26" s="165"/>
      <c r="T26" s="165"/>
      <c r="U26" s="165"/>
      <c r="V26" s="165"/>
      <c r="W26" s="133"/>
      <c r="X26" s="133"/>
      <c r="Y26" s="133"/>
      <c r="Z26" s="133"/>
      <c r="AA26" s="133"/>
      <c r="AB26" s="133"/>
      <c r="AC26" s="133"/>
      <c r="AD26" s="133"/>
    </row>
    <row r="27" ht="15.75" customHeight="1">
      <c r="A27" s="166" t="s">
        <v>74</v>
      </c>
      <c r="B27" s="17"/>
      <c r="C27" s="167">
        <f t="shared" ref="C27:V27" si="4">C16-C24</f>
        <v>918302.992</v>
      </c>
      <c r="D27" s="167">
        <f t="shared" si="4"/>
        <v>936669.0518</v>
      </c>
      <c r="E27" s="167">
        <f t="shared" si="4"/>
        <v>955402.4329</v>
      </c>
      <c r="F27" s="167">
        <f t="shared" si="4"/>
        <v>974510.4815</v>
      </c>
      <c r="G27" s="167">
        <f t="shared" si="4"/>
        <v>983357.1033</v>
      </c>
      <c r="H27" s="167">
        <f t="shared" si="4"/>
        <v>1014357.967</v>
      </c>
      <c r="I27" s="167">
        <f t="shared" si="4"/>
        <v>1023791.901</v>
      </c>
      <c r="J27" s="167">
        <f t="shared" si="4"/>
        <v>1033308.154</v>
      </c>
      <c r="K27" s="167">
        <f t="shared" si="4"/>
        <v>1042907.327</v>
      </c>
      <c r="L27" s="167">
        <f t="shared" si="4"/>
        <v>1052590.027</v>
      </c>
      <c r="M27" s="167">
        <f t="shared" si="4"/>
        <v>1062356.862</v>
      </c>
      <c r="N27" s="167">
        <f t="shared" si="4"/>
        <v>1072208.44</v>
      </c>
      <c r="O27" s="167">
        <f t="shared" si="4"/>
        <v>1082145.374</v>
      </c>
      <c r="P27" s="167">
        <f t="shared" si="4"/>
        <v>1092168.276</v>
      </c>
      <c r="Q27" s="167">
        <f t="shared" si="4"/>
        <v>1102277.76</v>
      </c>
      <c r="R27" s="167">
        <f t="shared" si="4"/>
        <v>1112474.441</v>
      </c>
      <c r="S27" s="167">
        <f t="shared" si="4"/>
        <v>1122758.937</v>
      </c>
      <c r="T27" s="167">
        <f t="shared" si="4"/>
        <v>1133131.866</v>
      </c>
      <c r="U27" s="167">
        <f t="shared" si="4"/>
        <v>1143593.847</v>
      </c>
      <c r="V27" s="167">
        <f t="shared" si="4"/>
        <v>1154145.502</v>
      </c>
      <c r="W27" s="17"/>
      <c r="X27" s="17"/>
      <c r="Y27" s="17"/>
      <c r="Z27" s="17"/>
      <c r="AA27" s="17"/>
      <c r="AB27" s="17"/>
      <c r="AC27" s="17"/>
      <c r="AD27" s="17"/>
    </row>
    <row r="28" ht="15.75" customHeight="1">
      <c r="A28" s="152" t="s">
        <v>39</v>
      </c>
      <c r="B28" s="147"/>
      <c r="C28" s="153">
        <f>'Calculations Appendix'!B9</f>
        <v>390000</v>
      </c>
      <c r="D28" s="153">
        <f>'Calculations Appendix'!C9</f>
        <v>390000</v>
      </c>
      <c r="E28" s="153">
        <f>'Calculations Appendix'!D9</f>
        <v>390000</v>
      </c>
      <c r="F28" s="153">
        <f>'Calculations Appendix'!E9</f>
        <v>390000</v>
      </c>
      <c r="G28" s="153">
        <f>'Calculations Appendix'!F9</f>
        <v>390000</v>
      </c>
      <c r="H28" s="153">
        <f>'Calculations Appendix'!G9</f>
        <v>390000</v>
      </c>
      <c r="I28" s="153">
        <f>'Calculations Appendix'!H9</f>
        <v>390000</v>
      </c>
      <c r="J28" s="153">
        <f>'Calculations Appendix'!I9</f>
        <v>390000</v>
      </c>
      <c r="K28" s="153">
        <f>'Calculations Appendix'!J9</f>
        <v>390000</v>
      </c>
      <c r="L28" s="153">
        <f>'Calculations Appendix'!K9</f>
        <v>390000</v>
      </c>
      <c r="M28" s="153">
        <f>'Calculations Appendix'!L9</f>
        <v>390000</v>
      </c>
      <c r="N28" s="153">
        <f>'Calculations Appendix'!M9</f>
        <v>390000</v>
      </c>
      <c r="O28" s="153">
        <f>'Calculations Appendix'!N9</f>
        <v>390000</v>
      </c>
      <c r="P28" s="153">
        <f>'Calculations Appendix'!O9</f>
        <v>390000</v>
      </c>
      <c r="Q28" s="153">
        <f>'Calculations Appendix'!P9</f>
        <v>390000</v>
      </c>
      <c r="R28" s="153">
        <f>'Calculations Appendix'!Q9</f>
        <v>390000</v>
      </c>
      <c r="S28" s="153">
        <f>'Calculations Appendix'!R9</f>
        <v>390000</v>
      </c>
      <c r="T28" s="153">
        <f>'Calculations Appendix'!S9</f>
        <v>390000</v>
      </c>
      <c r="U28" s="153">
        <f>'Calculations Appendix'!T9</f>
        <v>390000</v>
      </c>
      <c r="V28" s="153">
        <f>'Calculations Appendix'!U9</f>
        <v>390000</v>
      </c>
      <c r="W28" s="145"/>
      <c r="X28" s="154"/>
      <c r="Y28" s="154"/>
      <c r="Z28" s="154"/>
      <c r="AA28" s="154"/>
      <c r="AB28" s="154"/>
      <c r="AC28" s="154"/>
      <c r="AD28" s="154"/>
    </row>
    <row r="29" ht="15.75" customHeight="1">
      <c r="A29" s="163" t="s">
        <v>72</v>
      </c>
      <c r="B29" s="147"/>
      <c r="C29" s="158">
        <f t="shared" ref="C29:V29" si="5">C24+C28</f>
        <v>691940.48</v>
      </c>
      <c r="D29" s="158">
        <f t="shared" si="5"/>
        <v>697979.2896</v>
      </c>
      <c r="E29" s="158">
        <f t="shared" si="5"/>
        <v>704138.8754</v>
      </c>
      <c r="F29" s="158">
        <f t="shared" si="5"/>
        <v>710421.6529</v>
      </c>
      <c r="G29" s="158">
        <f t="shared" si="5"/>
        <v>714265.366</v>
      </c>
      <c r="H29" s="158">
        <f t="shared" si="5"/>
        <v>696079.203</v>
      </c>
      <c r="I29" s="158">
        <f t="shared" si="5"/>
        <v>699585.5523</v>
      </c>
      <c r="J29" s="158">
        <f t="shared" si="5"/>
        <v>703136.3993</v>
      </c>
      <c r="K29" s="158">
        <f t="shared" si="5"/>
        <v>706732.3827</v>
      </c>
      <c r="L29" s="158">
        <f t="shared" si="5"/>
        <v>710374.1517</v>
      </c>
      <c r="M29" s="158">
        <f t="shared" si="5"/>
        <v>714062.3659</v>
      </c>
      <c r="N29" s="158">
        <f t="shared" si="5"/>
        <v>717797.6955</v>
      </c>
      <c r="O29" s="158">
        <f t="shared" si="5"/>
        <v>721580.8218</v>
      </c>
      <c r="P29" s="158">
        <f t="shared" si="5"/>
        <v>725412.4368</v>
      </c>
      <c r="Q29" s="158">
        <f t="shared" si="5"/>
        <v>729293.2441</v>
      </c>
      <c r="R29" s="158">
        <f t="shared" si="5"/>
        <v>733223.9587</v>
      </c>
      <c r="S29" s="158">
        <f t="shared" si="5"/>
        <v>737205.307</v>
      </c>
      <c r="T29" s="158">
        <f t="shared" si="5"/>
        <v>741238.0277</v>
      </c>
      <c r="U29" s="158">
        <f t="shared" si="5"/>
        <v>745322.8712</v>
      </c>
      <c r="V29" s="158">
        <f t="shared" si="5"/>
        <v>749460.6003</v>
      </c>
      <c r="W29" s="147"/>
      <c r="X29" s="140"/>
      <c r="Y29" s="140"/>
      <c r="Z29" s="140"/>
      <c r="AA29" s="140"/>
      <c r="AB29" s="140"/>
      <c r="AC29" s="140"/>
      <c r="AD29" s="140"/>
    </row>
    <row r="30" ht="15.75" customHeight="1">
      <c r="A30" s="159"/>
      <c r="B30" s="147"/>
      <c r="C30" s="145"/>
      <c r="D30" s="145"/>
      <c r="E30" s="145"/>
      <c r="F30" s="145"/>
      <c r="G30" s="145"/>
      <c r="H30" s="145"/>
      <c r="I30" s="145"/>
      <c r="J30" s="145"/>
      <c r="K30" s="145"/>
      <c r="L30" s="145"/>
      <c r="M30" s="145"/>
      <c r="N30" s="145"/>
      <c r="O30" s="145"/>
      <c r="P30" s="145"/>
      <c r="Q30" s="145"/>
      <c r="R30" s="145"/>
      <c r="S30" s="145"/>
      <c r="T30" s="145"/>
      <c r="U30" s="145"/>
      <c r="V30" s="145"/>
      <c r="W30" s="147"/>
      <c r="X30" s="140"/>
      <c r="Y30" s="140"/>
      <c r="Z30" s="140"/>
      <c r="AA30" s="140"/>
      <c r="AB30" s="140"/>
      <c r="AC30" s="140"/>
      <c r="AD30" s="140"/>
    </row>
    <row r="31" ht="15.75" customHeight="1">
      <c r="A31" s="168" t="s">
        <v>75</v>
      </c>
      <c r="B31" s="169"/>
      <c r="C31" s="169">
        <f t="shared" ref="C31:V31" si="6">(C16-C29)</f>
        <v>528302.992</v>
      </c>
      <c r="D31" s="169">
        <f t="shared" si="6"/>
        <v>546669.0518</v>
      </c>
      <c r="E31" s="169">
        <f t="shared" si="6"/>
        <v>565402.4329</v>
      </c>
      <c r="F31" s="169">
        <f t="shared" si="6"/>
        <v>584510.4815</v>
      </c>
      <c r="G31" s="169">
        <f t="shared" si="6"/>
        <v>593357.1033</v>
      </c>
      <c r="H31" s="169">
        <f t="shared" si="6"/>
        <v>624357.9665</v>
      </c>
      <c r="I31" s="169">
        <f t="shared" si="6"/>
        <v>633791.9015</v>
      </c>
      <c r="J31" s="169">
        <f t="shared" si="6"/>
        <v>643308.1536</v>
      </c>
      <c r="K31" s="169">
        <f t="shared" si="6"/>
        <v>652907.3268</v>
      </c>
      <c r="L31" s="169">
        <f t="shared" si="6"/>
        <v>662590.0269</v>
      </c>
      <c r="M31" s="169">
        <f t="shared" si="6"/>
        <v>672356.8617</v>
      </c>
      <c r="N31" s="169">
        <f t="shared" si="6"/>
        <v>682208.4405</v>
      </c>
      <c r="O31" s="169">
        <f t="shared" si="6"/>
        <v>692145.3744</v>
      </c>
      <c r="P31" s="169">
        <f t="shared" si="6"/>
        <v>702168.2761</v>
      </c>
      <c r="Q31" s="169">
        <f t="shared" si="6"/>
        <v>712277.7597</v>
      </c>
      <c r="R31" s="169">
        <f t="shared" si="6"/>
        <v>722474.441</v>
      </c>
      <c r="S31" s="169">
        <f t="shared" si="6"/>
        <v>732758.937</v>
      </c>
      <c r="T31" s="169">
        <f t="shared" si="6"/>
        <v>743131.8659</v>
      </c>
      <c r="U31" s="169">
        <f t="shared" si="6"/>
        <v>753593.8474</v>
      </c>
      <c r="V31" s="169">
        <f t="shared" si="6"/>
        <v>764145.5021</v>
      </c>
      <c r="W31" s="145"/>
      <c r="X31" s="154"/>
      <c r="Y31" s="154"/>
      <c r="Z31" s="154"/>
      <c r="AA31" s="154"/>
      <c r="AB31" s="154"/>
      <c r="AC31" s="154"/>
      <c r="AD31" s="154"/>
    </row>
    <row r="32" ht="15.75" customHeight="1">
      <c r="A32" s="170" t="s">
        <v>76</v>
      </c>
      <c r="B32" s="147"/>
      <c r="C32" s="171">
        <f>Assumptions!$J$7</f>
        <v>17.18</v>
      </c>
      <c r="D32" s="171">
        <f>Assumptions!$J$7</f>
        <v>17.18</v>
      </c>
      <c r="E32" s="171">
        <f>Assumptions!$J$7</f>
        <v>17.18</v>
      </c>
      <c r="F32" s="171">
        <f>Assumptions!$J$7</f>
        <v>17.18</v>
      </c>
      <c r="G32" s="171">
        <f>Assumptions!$J$7</f>
        <v>17.18</v>
      </c>
      <c r="H32" s="171">
        <f>Assumptions!$J$7</f>
        <v>17.18</v>
      </c>
      <c r="I32" s="171">
        <f>Assumptions!$J$7</f>
        <v>17.18</v>
      </c>
      <c r="J32" s="171">
        <f>Assumptions!$J$7</f>
        <v>17.18</v>
      </c>
      <c r="K32" s="171">
        <f>Assumptions!$J$7</f>
        <v>17.18</v>
      </c>
      <c r="L32" s="171">
        <f>Assumptions!$J$7</f>
        <v>17.18</v>
      </c>
      <c r="M32" s="171">
        <f>Assumptions!$J$7</f>
        <v>17.18</v>
      </c>
      <c r="N32" s="171">
        <f>Assumptions!$J$7</f>
        <v>17.18</v>
      </c>
      <c r="O32" s="171">
        <f>Assumptions!$J$7</f>
        <v>17.18</v>
      </c>
      <c r="P32" s="171">
        <f>Assumptions!$J$7</f>
        <v>17.18</v>
      </c>
      <c r="Q32" s="171">
        <f>Assumptions!$J$7</f>
        <v>17.18</v>
      </c>
      <c r="R32" s="171">
        <f>Assumptions!$J$7</f>
        <v>17.18</v>
      </c>
      <c r="S32" s="171">
        <f>Assumptions!$J$7</f>
        <v>17.18</v>
      </c>
      <c r="T32" s="171">
        <f>Assumptions!$J$7</f>
        <v>17.18</v>
      </c>
      <c r="U32" s="171">
        <f>Assumptions!$J$7</f>
        <v>17.18</v>
      </c>
      <c r="V32" s="171">
        <f>Assumptions!$J$7</f>
        <v>17.18</v>
      </c>
      <c r="W32" s="145"/>
      <c r="X32" s="154"/>
      <c r="Y32" s="154"/>
      <c r="Z32" s="154"/>
      <c r="AA32" s="154"/>
      <c r="AB32" s="154"/>
      <c r="AC32" s="154"/>
      <c r="AD32" s="154"/>
    </row>
    <row r="33" ht="15.75" customHeight="1">
      <c r="A33" s="172" t="s">
        <v>77</v>
      </c>
      <c r="B33" s="145"/>
      <c r="C33" s="145">
        <f t="shared" ref="C33:V33" si="7">C31*(1-IF(C31&gt;0,(C32/100),0))</f>
        <v>437540.538</v>
      </c>
      <c r="D33" s="145">
        <f t="shared" si="7"/>
        <v>452751.3087</v>
      </c>
      <c r="E33" s="145">
        <f t="shared" si="7"/>
        <v>468266.2949</v>
      </c>
      <c r="F33" s="145">
        <f t="shared" si="7"/>
        <v>484091.5808</v>
      </c>
      <c r="G33" s="145">
        <f t="shared" si="7"/>
        <v>491418.353</v>
      </c>
      <c r="H33" s="145">
        <f t="shared" si="7"/>
        <v>517093.2679</v>
      </c>
      <c r="I33" s="145">
        <f t="shared" si="7"/>
        <v>524906.4528</v>
      </c>
      <c r="J33" s="145">
        <f t="shared" si="7"/>
        <v>532787.8128</v>
      </c>
      <c r="K33" s="145">
        <f t="shared" si="7"/>
        <v>540737.848</v>
      </c>
      <c r="L33" s="145">
        <f t="shared" si="7"/>
        <v>548757.0603</v>
      </c>
      <c r="M33" s="145">
        <f t="shared" si="7"/>
        <v>556845.9528</v>
      </c>
      <c r="N33" s="145">
        <f t="shared" si="7"/>
        <v>565005.0304</v>
      </c>
      <c r="O33" s="145">
        <f t="shared" si="7"/>
        <v>573234.7991</v>
      </c>
      <c r="P33" s="145">
        <f t="shared" si="7"/>
        <v>581535.7662</v>
      </c>
      <c r="Q33" s="145">
        <f t="shared" si="7"/>
        <v>589908.4406</v>
      </c>
      <c r="R33" s="145">
        <f t="shared" si="7"/>
        <v>598353.3321</v>
      </c>
      <c r="S33" s="145">
        <f t="shared" si="7"/>
        <v>606870.9516</v>
      </c>
      <c r="T33" s="145">
        <f t="shared" si="7"/>
        <v>615461.8114</v>
      </c>
      <c r="U33" s="145">
        <f t="shared" si="7"/>
        <v>624126.4244</v>
      </c>
      <c r="V33" s="145">
        <f t="shared" si="7"/>
        <v>632865.3048</v>
      </c>
      <c r="W33" s="145"/>
      <c r="X33" s="154"/>
      <c r="Y33" s="154"/>
      <c r="Z33" s="154"/>
      <c r="AA33" s="154"/>
      <c r="AB33" s="154"/>
      <c r="AC33" s="154"/>
      <c r="AD33" s="154"/>
    </row>
    <row r="34" ht="15.75" customHeight="1">
      <c r="A34" s="137"/>
      <c r="B34" s="147"/>
      <c r="C34" s="147"/>
      <c r="D34" s="147"/>
      <c r="E34" s="147"/>
      <c r="F34" s="147"/>
      <c r="G34" s="147"/>
      <c r="H34" s="147"/>
      <c r="I34" s="147"/>
      <c r="J34" s="147"/>
      <c r="K34" s="147"/>
      <c r="L34" s="147"/>
      <c r="M34" s="147"/>
      <c r="N34" s="147"/>
      <c r="O34" s="147"/>
      <c r="P34" s="147"/>
      <c r="Q34" s="147"/>
      <c r="R34" s="147"/>
      <c r="S34" s="147"/>
      <c r="T34" s="147"/>
      <c r="U34" s="147"/>
      <c r="V34" s="147"/>
      <c r="W34" s="145"/>
      <c r="X34" s="154"/>
      <c r="Y34" s="154"/>
      <c r="Z34" s="154"/>
      <c r="AA34" s="154"/>
      <c r="AB34" s="154"/>
      <c r="AC34" s="154"/>
      <c r="AD34" s="154"/>
    </row>
    <row r="35" ht="15.75" customHeight="1">
      <c r="A35" s="141" t="s">
        <v>78</v>
      </c>
      <c r="B35" s="165"/>
      <c r="C35" s="165"/>
      <c r="D35" s="165"/>
      <c r="E35" s="165"/>
      <c r="F35" s="165"/>
      <c r="G35" s="165"/>
      <c r="H35" s="165"/>
      <c r="I35" s="165"/>
      <c r="J35" s="165"/>
      <c r="K35" s="165"/>
      <c r="L35" s="165"/>
      <c r="M35" s="165"/>
      <c r="N35" s="165"/>
      <c r="O35" s="165"/>
      <c r="P35" s="165"/>
      <c r="Q35" s="165"/>
      <c r="R35" s="165"/>
      <c r="S35" s="165"/>
      <c r="T35" s="165"/>
      <c r="U35" s="165"/>
      <c r="V35" s="165"/>
      <c r="W35" s="150"/>
      <c r="X35" s="151"/>
      <c r="Y35" s="151"/>
      <c r="Z35" s="151"/>
      <c r="AA35" s="151"/>
      <c r="AB35" s="151"/>
      <c r="AC35" s="151"/>
      <c r="AD35" s="151"/>
    </row>
    <row r="36" ht="15.75" customHeight="1">
      <c r="A36" s="152" t="s">
        <v>79</v>
      </c>
      <c r="B36" s="147"/>
      <c r="C36" s="153">
        <f t="shared" ref="C36:V36" si="8">C28</f>
        <v>390000</v>
      </c>
      <c r="D36" s="153">
        <f t="shared" si="8"/>
        <v>390000</v>
      </c>
      <c r="E36" s="153">
        <f t="shared" si="8"/>
        <v>390000</v>
      </c>
      <c r="F36" s="153">
        <f t="shared" si="8"/>
        <v>390000</v>
      </c>
      <c r="G36" s="153">
        <f t="shared" si="8"/>
        <v>390000</v>
      </c>
      <c r="H36" s="153">
        <f t="shared" si="8"/>
        <v>390000</v>
      </c>
      <c r="I36" s="153">
        <f t="shared" si="8"/>
        <v>390000</v>
      </c>
      <c r="J36" s="153">
        <f t="shared" si="8"/>
        <v>390000</v>
      </c>
      <c r="K36" s="153">
        <f t="shared" si="8"/>
        <v>390000</v>
      </c>
      <c r="L36" s="153">
        <f t="shared" si="8"/>
        <v>390000</v>
      </c>
      <c r="M36" s="153">
        <f t="shared" si="8"/>
        <v>390000</v>
      </c>
      <c r="N36" s="153">
        <f t="shared" si="8"/>
        <v>390000</v>
      </c>
      <c r="O36" s="153">
        <f t="shared" si="8"/>
        <v>390000</v>
      </c>
      <c r="P36" s="153">
        <f t="shared" si="8"/>
        <v>390000</v>
      </c>
      <c r="Q36" s="153">
        <f t="shared" si="8"/>
        <v>390000</v>
      </c>
      <c r="R36" s="153">
        <f t="shared" si="8"/>
        <v>390000</v>
      </c>
      <c r="S36" s="153">
        <f t="shared" si="8"/>
        <v>390000</v>
      </c>
      <c r="T36" s="153">
        <f t="shared" si="8"/>
        <v>390000</v>
      </c>
      <c r="U36" s="153">
        <f t="shared" si="8"/>
        <v>390000</v>
      </c>
      <c r="V36" s="153">
        <f t="shared" si="8"/>
        <v>390000</v>
      </c>
      <c r="W36" s="145"/>
      <c r="X36" s="154"/>
      <c r="Y36" s="154"/>
      <c r="Z36" s="154"/>
      <c r="AA36" s="154"/>
      <c r="AB36" s="154"/>
      <c r="AC36" s="154"/>
      <c r="AD36" s="154"/>
    </row>
    <row r="37" ht="15.75" customHeight="1">
      <c r="A37" s="152"/>
      <c r="B37" s="147"/>
      <c r="C37" s="153"/>
      <c r="D37" s="153"/>
      <c r="E37" s="153"/>
      <c r="F37" s="153"/>
      <c r="G37" s="153"/>
      <c r="H37" s="153"/>
      <c r="I37" s="153"/>
      <c r="J37" s="153"/>
      <c r="K37" s="153"/>
      <c r="L37" s="153"/>
      <c r="M37" s="153"/>
      <c r="N37" s="153"/>
      <c r="O37" s="153"/>
      <c r="P37" s="153"/>
      <c r="Q37" s="153"/>
      <c r="R37" s="153"/>
      <c r="S37" s="153"/>
      <c r="T37" s="153"/>
      <c r="U37" s="153"/>
      <c r="V37" s="153"/>
      <c r="W37" s="145"/>
      <c r="X37" s="154"/>
      <c r="Y37" s="154"/>
      <c r="Z37" s="154"/>
      <c r="AA37" s="154"/>
      <c r="AB37" s="154"/>
      <c r="AC37" s="154"/>
      <c r="AD37" s="154"/>
    </row>
    <row r="38" ht="15.75" customHeight="1">
      <c r="A38" s="152"/>
      <c r="B38" s="147"/>
      <c r="C38" s="173"/>
      <c r="D38" s="153"/>
      <c r="E38" s="153"/>
      <c r="F38" s="153"/>
      <c r="G38" s="153"/>
      <c r="H38" s="153"/>
      <c r="I38" s="153"/>
      <c r="J38" s="153"/>
      <c r="K38" s="153"/>
      <c r="L38" s="153"/>
      <c r="M38" s="153"/>
      <c r="N38" s="153"/>
      <c r="O38" s="153"/>
      <c r="P38" s="153"/>
      <c r="Q38" s="153"/>
      <c r="R38" s="153"/>
      <c r="S38" s="153"/>
      <c r="T38" s="153"/>
      <c r="U38" s="153"/>
      <c r="V38" s="153"/>
      <c r="W38" s="145"/>
      <c r="X38" s="154"/>
      <c r="Y38" s="154"/>
      <c r="Z38" s="154"/>
      <c r="AA38" s="154"/>
      <c r="AB38" s="154"/>
      <c r="AC38" s="154"/>
      <c r="AD38" s="154"/>
    </row>
    <row r="39" ht="15.75" customHeight="1">
      <c r="A39" s="174" t="s">
        <v>80</v>
      </c>
      <c r="B39" s="167">
        <f>B9</f>
        <v>-7800000</v>
      </c>
      <c r="C39" s="175">
        <f t="shared" ref="C39:V39" si="9">C33+C36</f>
        <v>827540.538</v>
      </c>
      <c r="D39" s="175">
        <f t="shared" si="9"/>
        <v>842751.3087</v>
      </c>
      <c r="E39" s="175">
        <f t="shared" si="9"/>
        <v>858266.2949</v>
      </c>
      <c r="F39" s="175">
        <f t="shared" si="9"/>
        <v>874091.5808</v>
      </c>
      <c r="G39" s="175">
        <f t="shared" si="9"/>
        <v>881418.353</v>
      </c>
      <c r="H39" s="175">
        <f t="shared" si="9"/>
        <v>907093.2679</v>
      </c>
      <c r="I39" s="175">
        <f t="shared" si="9"/>
        <v>914906.4528</v>
      </c>
      <c r="J39" s="175">
        <f t="shared" si="9"/>
        <v>922787.8128</v>
      </c>
      <c r="K39" s="175">
        <f t="shared" si="9"/>
        <v>930737.848</v>
      </c>
      <c r="L39" s="175">
        <f t="shared" si="9"/>
        <v>938757.0603</v>
      </c>
      <c r="M39" s="175">
        <f t="shared" si="9"/>
        <v>946845.9528</v>
      </c>
      <c r="N39" s="175">
        <f t="shared" si="9"/>
        <v>955005.0304</v>
      </c>
      <c r="O39" s="175">
        <f t="shared" si="9"/>
        <v>963234.7991</v>
      </c>
      <c r="P39" s="175">
        <f t="shared" si="9"/>
        <v>971535.7662</v>
      </c>
      <c r="Q39" s="175">
        <f t="shared" si="9"/>
        <v>979908.4406</v>
      </c>
      <c r="R39" s="175">
        <f t="shared" si="9"/>
        <v>988353.3321</v>
      </c>
      <c r="S39" s="175">
        <f t="shared" si="9"/>
        <v>996870.9516</v>
      </c>
      <c r="T39" s="175">
        <f t="shared" si="9"/>
        <v>1005461.811</v>
      </c>
      <c r="U39" s="175">
        <f t="shared" si="9"/>
        <v>1014126.424</v>
      </c>
      <c r="V39" s="175">
        <f t="shared" si="9"/>
        <v>1022865.305</v>
      </c>
      <c r="W39" s="145"/>
      <c r="X39" s="154"/>
      <c r="Y39" s="154"/>
      <c r="Z39" s="154"/>
      <c r="AA39" s="154"/>
      <c r="AB39" s="154"/>
      <c r="AC39" s="154"/>
      <c r="AD39" s="154"/>
    </row>
    <row r="40" ht="15.75" customHeight="1">
      <c r="A40" s="174" t="s">
        <v>81</v>
      </c>
      <c r="B40" s="176"/>
      <c r="C40" s="177">
        <f>1/(1+Assumptions!J8)</f>
        <v>0.9685469417</v>
      </c>
      <c r="D40" s="161">
        <f>C40/(1+Assumptions!J8)</f>
        <v>0.9380831783</v>
      </c>
      <c r="E40" s="161">
        <f>D40/(1+Assumptions!J8)</f>
        <v>0.9085775934</v>
      </c>
      <c r="F40" s="161">
        <f>E40/(1+Assumptions!J8)</f>
        <v>0.8800000494</v>
      </c>
      <c r="G40" s="161">
        <f>F40/(1+Assumptions!J8)</f>
        <v>0.8523213566</v>
      </c>
      <c r="H40" s="161">
        <f>G40/(1+Assumptions!J8)</f>
        <v>0.8255132433</v>
      </c>
      <c r="I40" s="161">
        <f>H40/(1+Assumptions!J8)</f>
        <v>0.7995483271</v>
      </c>
      <c r="J40" s="161">
        <f>I40/(1+Assumptions!J8)</f>
        <v>0.774400087</v>
      </c>
      <c r="K40" s="161">
        <f>J40/(1+Assumptions!J8)</f>
        <v>0.7500428359</v>
      </c>
      <c r="L40" s="161">
        <f>K40/(1+Assumptions!J8)</f>
        <v>0.7264516949</v>
      </c>
      <c r="M40" s="161">
        <f>L40/(1+Assumptions!J8)</f>
        <v>0.7036025674</v>
      </c>
      <c r="N40" s="161">
        <f>M40/(1+Assumptions!J8)</f>
        <v>0.6814721148</v>
      </c>
      <c r="O40" s="161">
        <f>N40/(1+Assumptions!J8)</f>
        <v>0.6600377326</v>
      </c>
      <c r="P40" s="161">
        <f>O40/(1+Assumptions!J8)</f>
        <v>0.6392775274</v>
      </c>
      <c r="Q40" s="161">
        <f>P40/(1+Assumptions!J8)</f>
        <v>0.619170294</v>
      </c>
      <c r="R40" s="161">
        <f>Q40/(1+Assumptions!J8)</f>
        <v>0.5996954947</v>
      </c>
      <c r="S40" s="161">
        <f>R40/(1+Assumptions!J8)</f>
        <v>0.5808332373</v>
      </c>
      <c r="T40" s="161">
        <f>S40/(1+Assumptions!J8)</f>
        <v>0.5625642557</v>
      </c>
      <c r="U40" s="161">
        <f>T40/(1+Assumptions!J8)</f>
        <v>0.5448698893</v>
      </c>
      <c r="V40" s="161">
        <f>U40/(1+Assumptions!J8)</f>
        <v>0.527732065</v>
      </c>
      <c r="W40" s="145"/>
      <c r="X40" s="154"/>
      <c r="Y40" s="154"/>
      <c r="Z40" s="154"/>
      <c r="AA40" s="154"/>
      <c r="AB40" s="154"/>
      <c r="AC40" s="154"/>
      <c r="AD40" s="154"/>
    </row>
    <row r="41" ht="15.75" customHeight="1">
      <c r="A41" s="174" t="s">
        <v>82</v>
      </c>
      <c r="B41" s="176">
        <f>B9</f>
        <v>-7800000</v>
      </c>
      <c r="C41" s="153">
        <f t="shared" ref="C41:V41" si="10">C39*C40</f>
        <v>801511.8572</v>
      </c>
      <c r="D41" s="153">
        <f t="shared" si="10"/>
        <v>790570.8262</v>
      </c>
      <c r="E41" s="153">
        <f t="shared" si="10"/>
        <v>779801.5247</v>
      </c>
      <c r="F41" s="153">
        <f t="shared" si="10"/>
        <v>769200.6343</v>
      </c>
      <c r="G41" s="153">
        <f t="shared" si="10"/>
        <v>751251.6863</v>
      </c>
      <c r="H41" s="153">
        <f t="shared" si="10"/>
        <v>748817.5055</v>
      </c>
      <c r="I41" s="153">
        <f t="shared" si="10"/>
        <v>731511.9238</v>
      </c>
      <c r="J41" s="153">
        <f t="shared" si="10"/>
        <v>714606.9625</v>
      </c>
      <c r="K41" s="153">
        <f t="shared" si="10"/>
        <v>698093.255</v>
      </c>
      <c r="L41" s="153">
        <f t="shared" si="10"/>
        <v>681961.6575</v>
      </c>
      <c r="M41" s="153">
        <f t="shared" si="10"/>
        <v>666203.2433</v>
      </c>
      <c r="N41" s="153">
        <f t="shared" si="10"/>
        <v>650809.2977</v>
      </c>
      <c r="O41" s="153">
        <f t="shared" si="10"/>
        <v>635771.3128</v>
      </c>
      <c r="P41" s="153">
        <f t="shared" si="10"/>
        <v>621080.9824</v>
      </c>
      <c r="Q41" s="153">
        <f t="shared" si="10"/>
        <v>606730.1973</v>
      </c>
      <c r="R41" s="153">
        <f t="shared" si="10"/>
        <v>592711.0404</v>
      </c>
      <c r="S41" s="153">
        <f t="shared" si="10"/>
        <v>579015.782</v>
      </c>
      <c r="T41" s="153">
        <f t="shared" si="10"/>
        <v>565636.8755</v>
      </c>
      <c r="U41" s="153">
        <f t="shared" si="10"/>
        <v>552566.9527</v>
      </c>
      <c r="V41" s="153">
        <f t="shared" si="10"/>
        <v>539798.8195</v>
      </c>
      <c r="W41" s="145"/>
      <c r="X41" s="154"/>
      <c r="Y41" s="154"/>
      <c r="Z41" s="154"/>
      <c r="AA41" s="154"/>
      <c r="AB41" s="154"/>
      <c r="AC41" s="154"/>
      <c r="AD41" s="154"/>
    </row>
    <row r="42" ht="15.75" customHeight="1">
      <c r="A42" s="152"/>
      <c r="B42" s="176" t="str">
        <f>B32</f>
        <v/>
      </c>
      <c r="C42" s="153">
        <f>B39+C39</f>
        <v>-6972459.462</v>
      </c>
      <c r="D42" s="153">
        <f t="shared" ref="D42:V42" si="11">C42+D39</f>
        <v>-6129708.153</v>
      </c>
      <c r="E42" s="153">
        <f t="shared" si="11"/>
        <v>-5271441.858</v>
      </c>
      <c r="F42" s="153">
        <f t="shared" si="11"/>
        <v>-4397350.278</v>
      </c>
      <c r="G42" s="153">
        <f t="shared" si="11"/>
        <v>-3515931.925</v>
      </c>
      <c r="H42" s="153">
        <f t="shared" si="11"/>
        <v>-2608838.657</v>
      </c>
      <c r="I42" s="153">
        <f t="shared" si="11"/>
        <v>-1693932.204</v>
      </c>
      <c r="J42" s="153">
        <f t="shared" si="11"/>
        <v>-771144.3911</v>
      </c>
      <c r="K42" s="153">
        <f t="shared" si="11"/>
        <v>159593.4569</v>
      </c>
      <c r="L42" s="153">
        <f t="shared" si="11"/>
        <v>1098350.517</v>
      </c>
      <c r="M42" s="153">
        <f t="shared" si="11"/>
        <v>2045196.47</v>
      </c>
      <c r="N42" s="153">
        <f t="shared" si="11"/>
        <v>3000201.5</v>
      </c>
      <c r="O42" s="153">
        <f t="shared" si="11"/>
        <v>3963436.299</v>
      </c>
      <c r="P42" s="153">
        <f t="shared" si="11"/>
        <v>4934972.066</v>
      </c>
      <c r="Q42" s="153">
        <f t="shared" si="11"/>
        <v>5914880.506</v>
      </c>
      <c r="R42" s="153">
        <f t="shared" si="11"/>
        <v>6903233.838</v>
      </c>
      <c r="S42" s="153">
        <f t="shared" si="11"/>
        <v>7900104.79</v>
      </c>
      <c r="T42" s="153">
        <f t="shared" si="11"/>
        <v>8905566.601</v>
      </c>
      <c r="U42" s="153">
        <f t="shared" si="11"/>
        <v>9919693.026</v>
      </c>
      <c r="V42" s="153">
        <f t="shared" si="11"/>
        <v>10942558.33</v>
      </c>
      <c r="W42" s="145"/>
      <c r="X42" s="154"/>
      <c r="Y42" s="154"/>
      <c r="Z42" s="154"/>
      <c r="AA42" s="154"/>
      <c r="AB42" s="154"/>
      <c r="AC42" s="154"/>
      <c r="AD42" s="154"/>
    </row>
    <row r="43" ht="15.75" customHeight="1">
      <c r="A43" s="159"/>
      <c r="B43" s="147"/>
      <c r="C43" s="171">
        <f>IF(C39&lt;-B39,1, (C39/-B39))</f>
        <v>1</v>
      </c>
      <c r="D43" s="171">
        <f t="shared" ref="D43:V43" si="12">IF(D39&lt;-C42,1, (-C42/D39))</f>
        <v>1</v>
      </c>
      <c r="E43" s="171">
        <f t="shared" si="12"/>
        <v>1</v>
      </c>
      <c r="F43" s="171">
        <f t="shared" si="12"/>
        <v>1</v>
      </c>
      <c r="G43" s="171">
        <f t="shared" si="12"/>
        <v>1</v>
      </c>
      <c r="H43" s="171">
        <f t="shared" si="12"/>
        <v>1</v>
      </c>
      <c r="I43" s="171">
        <f t="shared" si="12"/>
        <v>1</v>
      </c>
      <c r="J43" s="171">
        <f t="shared" si="12"/>
        <v>1</v>
      </c>
      <c r="K43" s="171">
        <f t="shared" si="12"/>
        <v>0.828530174</v>
      </c>
      <c r="L43" s="171">
        <f t="shared" si="12"/>
        <v>-0.170005067</v>
      </c>
      <c r="M43" s="171">
        <f t="shared" si="12"/>
        <v>-1.160009729</v>
      </c>
      <c r="N43" s="171">
        <f t="shared" si="12"/>
        <v>-2.141555704</v>
      </c>
      <c r="O43" s="171">
        <f t="shared" si="12"/>
        <v>-3.114714609</v>
      </c>
      <c r="P43" s="171">
        <f t="shared" si="12"/>
        <v>-4.079557786</v>
      </c>
      <c r="Q43" s="171">
        <f t="shared" si="12"/>
        <v>-5.036156299</v>
      </c>
      <c r="R43" s="171">
        <f t="shared" si="12"/>
        <v>-5.984580933</v>
      </c>
      <c r="S43" s="171">
        <f t="shared" si="12"/>
        <v>-6.924902192</v>
      </c>
      <c r="T43" s="171">
        <f t="shared" si="12"/>
        <v>-7.857190299</v>
      </c>
      <c r="U43" s="171">
        <f t="shared" si="12"/>
        <v>-8.781515191</v>
      </c>
      <c r="V43" s="171">
        <f t="shared" si="12"/>
        <v>-9.697946522</v>
      </c>
      <c r="W43" s="145"/>
      <c r="X43" s="154"/>
      <c r="Y43" s="154"/>
      <c r="Z43" s="154"/>
      <c r="AA43" s="154"/>
      <c r="AB43" s="154"/>
      <c r="AC43" s="154"/>
      <c r="AD43" s="154"/>
    </row>
    <row r="44" ht="15.75" customHeight="1">
      <c r="A44" s="159"/>
      <c r="B44" s="147"/>
      <c r="C44" s="147"/>
      <c r="D44" s="147"/>
      <c r="E44" s="147"/>
      <c r="F44" s="147"/>
      <c r="G44" s="178"/>
      <c r="H44" s="179"/>
      <c r="I44" s="147"/>
      <c r="J44" s="147"/>
      <c r="K44" s="147"/>
      <c r="L44" s="147"/>
      <c r="M44" s="146"/>
      <c r="N44" s="147"/>
      <c r="O44" s="145"/>
      <c r="P44" s="145"/>
      <c r="Q44" s="145"/>
      <c r="R44" s="145"/>
      <c r="S44" s="145"/>
      <c r="T44" s="180"/>
      <c r="U44" s="145"/>
      <c r="V44" s="145"/>
      <c r="W44" s="145"/>
      <c r="X44" s="154"/>
      <c r="Y44" s="154"/>
      <c r="Z44" s="154"/>
      <c r="AA44" s="154"/>
      <c r="AB44" s="154"/>
      <c r="AC44" s="154"/>
      <c r="AD44" s="154"/>
    </row>
    <row r="45" ht="15.75" customHeight="1">
      <c r="A45" s="181" t="s">
        <v>83</v>
      </c>
      <c r="B45" s="154"/>
      <c r="C45" s="154"/>
      <c r="D45" s="17"/>
      <c r="E45" s="178"/>
      <c r="F45" s="178"/>
      <c r="G45" s="154"/>
      <c r="H45" s="178"/>
      <c r="I45" s="178"/>
      <c r="J45" s="178"/>
      <c r="K45" s="178"/>
      <c r="L45" s="178"/>
      <c r="M45" s="182"/>
      <c r="N45" s="183"/>
      <c r="O45" s="154"/>
      <c r="P45" s="154"/>
      <c r="Q45" s="154"/>
      <c r="R45" s="154"/>
      <c r="S45" s="154"/>
      <c r="T45" s="154"/>
      <c r="U45" s="154"/>
      <c r="V45" s="154"/>
      <c r="W45" s="154"/>
      <c r="X45" s="154"/>
      <c r="Y45" s="154"/>
      <c r="Z45" s="154"/>
      <c r="AA45" s="154"/>
      <c r="AB45" s="154"/>
      <c r="AC45" s="154"/>
      <c r="AD45" s="154"/>
    </row>
    <row r="46" ht="15.75" customHeight="1">
      <c r="A46" s="26" t="s">
        <v>57</v>
      </c>
      <c r="B46" s="184">
        <f>SUM('Pro Forma'!C24:V24)/SUM('Pro Forma'!C16:V16)</f>
        <v>0.2376213529</v>
      </c>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row>
    <row r="47" ht="15.75" customHeight="1">
      <c r="A47" s="14" t="s">
        <v>58</v>
      </c>
      <c r="B47" s="185">
        <f>Assumptions!C20/Assumptions!C14</f>
        <v>1300</v>
      </c>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row>
    <row r="48" ht="15.75" customHeight="1">
      <c r="A48" s="26" t="s">
        <v>84</v>
      </c>
      <c r="B48" s="186">
        <f>IRR(B39:V39)</f>
        <v>0.09861365223</v>
      </c>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row>
    <row r="49" ht="15.75" customHeight="1">
      <c r="A49" s="144" t="s">
        <v>85</v>
      </c>
      <c r="B49" s="185">
        <f t="array" ref="B49">NPV(Assumptions!J8,C39:V39)+B39</f>
        <v>5677652.337</v>
      </c>
      <c r="C49" s="154"/>
      <c r="D49" s="154"/>
      <c r="E49" s="154"/>
      <c r="F49" s="154"/>
      <c r="G49" s="187"/>
      <c r="H49" s="154"/>
      <c r="I49" s="154"/>
      <c r="J49" s="154"/>
      <c r="K49" s="154"/>
      <c r="L49" s="154"/>
      <c r="M49" s="154"/>
      <c r="N49" s="154"/>
      <c r="O49" s="154"/>
      <c r="P49" s="154"/>
      <c r="Q49" s="154"/>
      <c r="R49" s="154"/>
      <c r="S49" s="154"/>
      <c r="T49" s="154"/>
      <c r="U49" s="154"/>
      <c r="V49" s="154"/>
      <c r="W49" s="154"/>
      <c r="X49" s="154"/>
      <c r="Y49" s="154"/>
      <c r="Z49" s="154"/>
      <c r="AA49" s="154"/>
      <c r="AB49" s="154"/>
      <c r="AC49" s="154"/>
      <c r="AD49" s="154"/>
    </row>
    <row r="50" ht="15.75" customHeight="1">
      <c r="A50" s="188" t="s">
        <v>60</v>
      </c>
      <c r="B50" s="189">
        <f>SUMIF(C43:V43,"&gt;=0")</f>
        <v>8.828530174</v>
      </c>
      <c r="C50" s="187"/>
      <c r="D50" s="187"/>
      <c r="E50" s="187"/>
      <c r="F50" s="187"/>
      <c r="G50" s="190"/>
      <c r="H50" s="187"/>
      <c r="I50" s="187"/>
      <c r="J50" s="187"/>
      <c r="K50" s="187"/>
      <c r="L50" s="187"/>
      <c r="M50" s="187"/>
      <c r="N50" s="187"/>
      <c r="O50" s="187"/>
      <c r="P50" s="187"/>
      <c r="Q50" s="187"/>
      <c r="R50" s="187"/>
      <c r="S50" s="187"/>
      <c r="T50" s="187"/>
      <c r="U50" s="187"/>
      <c r="V50" s="187"/>
      <c r="W50" s="187"/>
      <c r="X50" s="187"/>
      <c r="Y50" s="187"/>
      <c r="Z50" s="187"/>
      <c r="AA50" s="187"/>
      <c r="AB50" s="187"/>
      <c r="AC50" s="187"/>
      <c r="AD50" s="187"/>
    </row>
    <row r="51" ht="15.75" customHeight="1">
      <c r="A51" s="191" t="s">
        <v>61</v>
      </c>
      <c r="B51" s="192">
        <f>(sum(C41:V41)/-B9)</f>
        <v>1.727904146</v>
      </c>
      <c r="C51" s="190"/>
      <c r="D51" s="190"/>
      <c r="E51" s="190"/>
      <c r="F51" s="190"/>
      <c r="G51" s="187"/>
      <c r="H51" s="190"/>
      <c r="I51" s="190"/>
      <c r="J51" s="190"/>
      <c r="K51" s="190"/>
      <c r="L51" s="190"/>
      <c r="M51" s="190"/>
      <c r="N51" s="190"/>
      <c r="O51" s="190"/>
      <c r="P51" s="190"/>
      <c r="Q51" s="190"/>
      <c r="R51" s="190"/>
      <c r="S51" s="190"/>
      <c r="T51" s="190"/>
      <c r="U51" s="190"/>
      <c r="V51" s="190"/>
      <c r="W51" s="187"/>
      <c r="X51" s="187"/>
      <c r="Y51" s="187"/>
      <c r="Z51" s="187"/>
      <c r="AA51" s="187"/>
      <c r="AB51" s="187"/>
      <c r="AC51" s="187"/>
      <c r="AD51" s="187"/>
    </row>
    <row r="52" ht="15.75" customHeight="1">
      <c r="A52" s="193"/>
      <c r="B52" s="190"/>
      <c r="C52" s="187"/>
      <c r="D52" s="187"/>
      <c r="E52" s="187"/>
      <c r="F52" s="187"/>
      <c r="G52" s="187"/>
      <c r="H52" s="187"/>
      <c r="I52" s="187"/>
      <c r="J52" s="187"/>
      <c r="K52" s="187"/>
      <c r="L52" s="187"/>
      <c r="M52" s="187"/>
      <c r="N52" s="187"/>
      <c r="O52" s="187"/>
      <c r="P52" s="187"/>
      <c r="Q52" s="187"/>
      <c r="R52" s="187"/>
      <c r="S52" s="187"/>
      <c r="T52" s="187"/>
      <c r="U52" s="187"/>
      <c r="V52" s="187"/>
      <c r="W52" s="187"/>
      <c r="X52" s="187"/>
      <c r="Y52" s="187"/>
      <c r="Z52" s="187"/>
      <c r="AA52" s="187"/>
      <c r="AB52" s="187"/>
      <c r="AC52" s="187"/>
      <c r="AD52" s="187"/>
    </row>
    <row r="53" ht="15.75" customHeight="1">
      <c r="A53" s="193"/>
      <c r="B53" s="194"/>
      <c r="C53" s="187"/>
      <c r="D53" s="187"/>
      <c r="E53" s="187"/>
      <c r="F53" s="187"/>
      <c r="G53" s="187"/>
      <c r="H53" s="187"/>
      <c r="I53" s="187"/>
      <c r="J53" s="187"/>
      <c r="K53" s="187"/>
      <c r="L53" s="187"/>
      <c r="M53" s="187"/>
      <c r="N53" s="187"/>
      <c r="O53" s="187"/>
      <c r="P53" s="187"/>
      <c r="Q53" s="187"/>
      <c r="R53" s="187"/>
      <c r="S53" s="187"/>
      <c r="T53" s="187"/>
      <c r="U53" s="187"/>
      <c r="V53" s="187"/>
      <c r="W53" s="187"/>
      <c r="X53" s="187"/>
      <c r="Y53" s="187"/>
      <c r="Z53" s="187"/>
      <c r="AA53" s="187"/>
      <c r="AB53" s="187"/>
      <c r="AC53" s="187"/>
      <c r="AD53" s="187"/>
    </row>
    <row r="54" ht="15.75" customHeight="1">
      <c r="A54" s="195"/>
      <c r="B54" s="187"/>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c r="AA54" s="187"/>
      <c r="AB54" s="187"/>
      <c r="AC54" s="187"/>
      <c r="AD54" s="187"/>
    </row>
    <row r="55" ht="15.75" customHeight="1">
      <c r="A55" s="196"/>
      <c r="B55" s="190"/>
      <c r="C55" s="187"/>
      <c r="D55" s="187"/>
      <c r="E55" s="187"/>
      <c r="F55" s="187"/>
      <c r="G55" s="190"/>
      <c r="H55" s="187"/>
      <c r="I55" s="187"/>
      <c r="J55" s="187"/>
      <c r="K55" s="187"/>
      <c r="L55" s="187"/>
      <c r="M55" s="187"/>
      <c r="N55" s="187"/>
      <c r="O55" s="187"/>
      <c r="P55" s="187"/>
      <c r="Q55" s="187"/>
      <c r="R55" s="187"/>
      <c r="S55" s="187"/>
      <c r="T55" s="187"/>
      <c r="U55" s="187"/>
      <c r="V55" s="187"/>
      <c r="W55" s="187"/>
      <c r="X55" s="187"/>
      <c r="Y55" s="187"/>
      <c r="Z55" s="187"/>
      <c r="AA55" s="187"/>
      <c r="AB55" s="187"/>
      <c r="AC55" s="187"/>
      <c r="AD55" s="187"/>
    </row>
    <row r="56" ht="15.75" customHeight="1">
      <c r="A56" s="196"/>
      <c r="B56" s="197"/>
      <c r="C56" s="190"/>
      <c r="D56" s="190"/>
      <c r="E56" s="190"/>
      <c r="F56" s="190"/>
      <c r="G56" s="187"/>
      <c r="H56" s="190"/>
      <c r="I56" s="190"/>
      <c r="J56" s="190"/>
      <c r="K56" s="190"/>
      <c r="L56" s="190"/>
      <c r="M56" s="190"/>
      <c r="N56" s="190"/>
      <c r="O56" s="190"/>
      <c r="P56" s="190"/>
      <c r="Q56" s="190"/>
      <c r="R56" s="190"/>
      <c r="S56" s="190"/>
      <c r="T56" s="190"/>
      <c r="U56" s="190"/>
      <c r="V56" s="190"/>
      <c r="W56" s="187"/>
      <c r="X56" s="187"/>
      <c r="Y56" s="187"/>
      <c r="Z56" s="187"/>
      <c r="AA56" s="187"/>
      <c r="AB56" s="187"/>
      <c r="AC56" s="187"/>
      <c r="AD56" s="187"/>
    </row>
    <row r="57" ht="15.75" customHeight="1">
      <c r="A57" s="193"/>
      <c r="B57" s="190"/>
      <c r="C57" s="187"/>
      <c r="D57" s="187"/>
      <c r="E57" s="187"/>
      <c r="F57" s="187"/>
      <c r="G57" s="187"/>
      <c r="H57" s="187"/>
      <c r="I57" s="187"/>
      <c r="J57" s="187"/>
      <c r="K57" s="187"/>
      <c r="L57" s="187"/>
      <c r="M57" s="187"/>
      <c r="N57" s="187"/>
      <c r="O57" s="187"/>
      <c r="P57" s="187"/>
      <c r="Q57" s="187"/>
      <c r="R57" s="187"/>
      <c r="S57" s="187"/>
      <c r="T57" s="187"/>
      <c r="U57" s="187"/>
      <c r="V57" s="187"/>
      <c r="W57" s="187"/>
      <c r="X57" s="187"/>
      <c r="Y57" s="187"/>
      <c r="Z57" s="187"/>
      <c r="AA57" s="187"/>
      <c r="AB57" s="187"/>
      <c r="AC57" s="187"/>
      <c r="AD57" s="187"/>
    </row>
    <row r="58" ht="15.75" customHeight="1">
      <c r="A58" s="193"/>
      <c r="B58" s="194"/>
      <c r="C58" s="187"/>
      <c r="D58" s="187"/>
      <c r="E58" s="187"/>
      <c r="F58" s="187"/>
      <c r="G58" s="198"/>
      <c r="H58" s="187"/>
      <c r="I58" s="187"/>
      <c r="J58" s="187"/>
      <c r="K58" s="187"/>
      <c r="L58" s="187"/>
      <c r="M58" s="187"/>
      <c r="N58" s="187"/>
      <c r="O58" s="187"/>
      <c r="P58" s="187"/>
      <c r="Q58" s="187"/>
      <c r="R58" s="187"/>
      <c r="S58" s="187"/>
      <c r="T58" s="187"/>
      <c r="U58" s="187"/>
      <c r="V58" s="187"/>
      <c r="W58" s="187"/>
      <c r="X58" s="187"/>
      <c r="Y58" s="187"/>
      <c r="Z58" s="187"/>
      <c r="AA58" s="187"/>
      <c r="AB58" s="187"/>
      <c r="AC58" s="187"/>
      <c r="AD58" s="187"/>
    </row>
    <row r="59" ht="15.75" customHeight="1">
      <c r="A59" s="195"/>
      <c r="B59" s="199"/>
      <c r="C59" s="198"/>
      <c r="D59" s="198"/>
      <c r="E59" s="198"/>
      <c r="F59" s="198"/>
      <c r="G59" s="200"/>
      <c r="H59" s="198"/>
      <c r="I59" s="198"/>
      <c r="J59" s="198"/>
      <c r="K59" s="198"/>
      <c r="L59" s="198"/>
      <c r="M59" s="198"/>
      <c r="N59" s="198"/>
      <c r="O59" s="198"/>
      <c r="P59" s="198"/>
      <c r="Q59" s="198"/>
      <c r="R59" s="198"/>
      <c r="S59" s="198"/>
      <c r="T59" s="198"/>
      <c r="U59" s="198"/>
      <c r="V59" s="198"/>
      <c r="W59" s="198"/>
      <c r="X59" s="187"/>
      <c r="Y59" s="187"/>
      <c r="Z59" s="187"/>
      <c r="AA59" s="187"/>
      <c r="AB59" s="187"/>
      <c r="AC59" s="187"/>
      <c r="AD59" s="187"/>
    </row>
    <row r="60" ht="15.75" customHeight="1">
      <c r="A60" s="196"/>
      <c r="B60" s="198"/>
      <c r="C60" s="200"/>
      <c r="D60" s="200"/>
      <c r="E60" s="200"/>
      <c r="F60" s="200"/>
      <c r="G60" s="193"/>
      <c r="H60" s="200"/>
      <c r="I60" s="200"/>
      <c r="J60" s="200"/>
      <c r="K60" s="200"/>
      <c r="L60" s="200"/>
      <c r="M60" s="200"/>
      <c r="N60" s="200"/>
      <c r="O60" s="200"/>
      <c r="P60" s="200"/>
      <c r="Q60" s="200"/>
      <c r="R60" s="200"/>
      <c r="S60" s="200"/>
      <c r="T60" s="200"/>
      <c r="U60" s="200"/>
      <c r="V60" s="200"/>
      <c r="W60" s="198"/>
      <c r="X60" s="201"/>
      <c r="Y60" s="187"/>
      <c r="Z60" s="187"/>
      <c r="AA60" s="187"/>
      <c r="AB60" s="187"/>
      <c r="AC60" s="187"/>
      <c r="AD60" s="187"/>
    </row>
    <row r="61" ht="15.75" customHeight="1">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c r="AD61" s="193"/>
    </row>
    <row r="62" ht="15.75" customHeight="1">
      <c r="A62" s="195"/>
      <c r="B62" s="193"/>
      <c r="C62" s="202"/>
      <c r="D62" s="193"/>
      <c r="E62" s="193"/>
      <c r="F62" s="193"/>
      <c r="G62" s="203"/>
      <c r="H62" s="193"/>
      <c r="I62" s="193"/>
      <c r="J62" s="193"/>
      <c r="K62" s="193"/>
      <c r="L62" s="193"/>
      <c r="M62" s="193"/>
      <c r="N62" s="193"/>
      <c r="O62" s="193"/>
      <c r="P62" s="193"/>
      <c r="Q62" s="193"/>
      <c r="R62" s="193"/>
      <c r="S62" s="193"/>
      <c r="T62" s="193"/>
      <c r="U62" s="193"/>
      <c r="V62" s="193"/>
      <c r="W62" s="193"/>
      <c r="X62" s="193"/>
      <c r="Y62" s="193"/>
      <c r="Z62" s="193"/>
      <c r="AA62" s="193"/>
      <c r="AB62" s="193"/>
      <c r="AC62" s="193"/>
      <c r="AD62" s="193"/>
    </row>
    <row r="63" ht="15.75" customHeight="1">
      <c r="A63" s="196"/>
      <c r="B63" s="193"/>
      <c r="C63" s="203"/>
      <c r="D63" s="203"/>
      <c r="E63" s="203"/>
      <c r="F63" s="203"/>
      <c r="G63" s="203"/>
      <c r="H63" s="203"/>
      <c r="I63" s="203"/>
      <c r="J63" s="203"/>
      <c r="K63" s="203"/>
      <c r="L63" s="203"/>
      <c r="M63" s="203"/>
      <c r="N63" s="203"/>
      <c r="O63" s="203"/>
      <c r="P63" s="203"/>
      <c r="Q63" s="203"/>
      <c r="R63" s="203"/>
      <c r="S63" s="203"/>
      <c r="T63" s="203"/>
      <c r="U63" s="203"/>
      <c r="V63" s="203"/>
      <c r="W63" s="193"/>
      <c r="X63" s="193"/>
      <c r="Y63" s="193"/>
      <c r="Z63" s="193"/>
      <c r="AA63" s="193"/>
      <c r="AB63" s="193"/>
      <c r="AC63" s="193"/>
      <c r="AD63" s="193"/>
    </row>
    <row r="64" ht="15.75" customHeight="1">
      <c r="A64" s="196"/>
      <c r="B64" s="193"/>
      <c r="C64" s="203"/>
      <c r="D64" s="203"/>
      <c r="E64" s="203"/>
      <c r="F64" s="203"/>
      <c r="G64" s="17"/>
      <c r="H64" s="203"/>
      <c r="I64" s="203"/>
      <c r="J64" s="203"/>
      <c r="K64" s="203"/>
      <c r="L64" s="203"/>
      <c r="M64" s="203"/>
      <c r="N64" s="203"/>
      <c r="O64" s="203"/>
      <c r="P64" s="203"/>
      <c r="Q64" s="203"/>
      <c r="R64" s="203"/>
      <c r="S64" s="203"/>
      <c r="T64" s="203"/>
      <c r="U64" s="203"/>
      <c r="V64" s="203"/>
      <c r="W64" s="193"/>
      <c r="X64" s="193"/>
      <c r="Y64" s="193"/>
      <c r="Z64" s="193"/>
      <c r="AA64" s="193"/>
      <c r="AB64" s="193"/>
      <c r="AC64" s="193"/>
      <c r="AD64" s="193"/>
    </row>
    <row r="65" ht="15.75" customHeight="1">
      <c r="A65" s="13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row>
    <row r="66" ht="15.75" customHeight="1">
      <c r="A66" s="13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row>
    <row r="67" ht="15.75" customHeight="1">
      <c r="A67" s="135"/>
      <c r="B67" s="17"/>
      <c r="C67" s="204"/>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row>
    <row r="68" ht="15.75" customHeight="1">
      <c r="A68" s="13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row>
    <row r="979" ht="15.75" customHeight="1">
      <c r="A979" s="17"/>
      <c r="B979" s="17"/>
      <c r="C979" s="17"/>
      <c r="D979" s="17"/>
      <c r="E979" s="17"/>
      <c r="F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row>
  </sheetData>
  <conditionalFormatting sqref="T44">
    <cfRule type="notContainsBlanks" dxfId="0" priority="1">
      <formula>LEN(TRIM(T44))&gt;0</formula>
    </cfRule>
  </conditionalFormatting>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4" width="10.71"/>
    <col customWidth="1" min="5" max="5" width="14.71"/>
    <col customWidth="1" min="6" max="21" width="10.71"/>
    <col customWidth="1" min="22" max="22" width="12.14"/>
    <col customWidth="1" min="23" max="29" width="1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3.5" customHeight="1">
      <c r="A2" s="1"/>
      <c r="B2" s="1"/>
      <c r="C2" s="1"/>
      <c r="D2" s="1"/>
      <c r="E2" s="1"/>
      <c r="F2" s="1"/>
      <c r="G2" s="205"/>
      <c r="H2" s="1"/>
      <c r="I2" s="1"/>
      <c r="J2" s="1"/>
      <c r="K2" s="1"/>
      <c r="L2" s="1"/>
      <c r="M2" s="1"/>
      <c r="N2" s="1"/>
      <c r="O2" s="1"/>
      <c r="P2" s="1"/>
      <c r="Q2" s="1"/>
      <c r="R2" s="1"/>
      <c r="S2" s="1"/>
      <c r="T2" s="1"/>
      <c r="U2" s="1"/>
      <c r="V2" s="1"/>
      <c r="W2" s="1"/>
      <c r="X2" s="1"/>
      <c r="Y2" s="1"/>
      <c r="Z2" s="1"/>
      <c r="AA2" s="1"/>
      <c r="AB2" s="1"/>
      <c r="AC2" s="1"/>
    </row>
    <row r="3" ht="20.25" customHeight="1">
      <c r="A3" s="206" t="s">
        <v>86</v>
      </c>
      <c r="B3" s="207"/>
      <c r="C3" s="207"/>
      <c r="D3" s="207"/>
      <c r="E3" s="207"/>
      <c r="F3" s="207"/>
      <c r="G3" s="208"/>
      <c r="H3" s="207"/>
      <c r="I3" s="207"/>
      <c r="J3" s="207"/>
      <c r="K3" s="207"/>
      <c r="L3" s="207"/>
      <c r="M3" s="207"/>
      <c r="N3" s="207"/>
      <c r="O3" s="207"/>
      <c r="P3" s="207"/>
      <c r="Q3" s="207"/>
      <c r="R3" s="207"/>
      <c r="S3" s="207"/>
      <c r="T3" s="207"/>
      <c r="U3" s="209"/>
      <c r="V3" s="1"/>
      <c r="W3" s="1"/>
      <c r="X3" s="1"/>
      <c r="Y3" s="1"/>
      <c r="Z3" s="1"/>
      <c r="AA3" s="1"/>
      <c r="AB3" s="1"/>
      <c r="AC3" s="1"/>
    </row>
    <row r="4" ht="12.75" customHeight="1">
      <c r="A4" s="210"/>
      <c r="B4" s="1"/>
      <c r="C4" s="1"/>
      <c r="D4" s="1"/>
      <c r="E4" s="1"/>
      <c r="F4" s="1"/>
      <c r="G4" s="205"/>
      <c r="H4" s="1"/>
      <c r="I4" s="1"/>
      <c r="J4" s="1"/>
      <c r="K4" s="1"/>
      <c r="L4" s="1"/>
      <c r="M4" s="1"/>
      <c r="N4" s="1"/>
      <c r="O4" s="1"/>
      <c r="P4" s="1"/>
      <c r="Q4" s="1"/>
      <c r="R4" s="1"/>
      <c r="S4" s="1"/>
      <c r="T4" s="1"/>
      <c r="U4" s="211"/>
      <c r="V4" s="1"/>
      <c r="W4" s="1"/>
      <c r="X4" s="1"/>
      <c r="Y4" s="1"/>
      <c r="Z4" s="1"/>
      <c r="AA4" s="1"/>
      <c r="AB4" s="1"/>
      <c r="AC4" s="1"/>
    </row>
    <row r="5" ht="12.75" customHeight="1">
      <c r="A5" s="212" t="s">
        <v>87</v>
      </c>
      <c r="B5" s="213">
        <f>Assumptions!$C$20-Assumptions!$C$32-Assumptions!$C$31</f>
        <v>7800000</v>
      </c>
      <c r="C5" s="1"/>
      <c r="D5" s="1"/>
      <c r="E5" s="1"/>
      <c r="F5" s="1"/>
      <c r="G5" s="205"/>
      <c r="H5" s="1"/>
      <c r="I5" s="1"/>
      <c r="J5" s="1"/>
      <c r="K5" s="1"/>
      <c r="L5" s="1"/>
      <c r="M5" s="1"/>
      <c r="N5" s="1"/>
      <c r="O5" s="1"/>
      <c r="P5" s="1"/>
      <c r="Q5" s="1"/>
      <c r="R5" s="1"/>
      <c r="S5" s="1"/>
      <c r="T5" s="1"/>
      <c r="U5" s="211"/>
      <c r="V5" s="1"/>
      <c r="W5" s="1"/>
      <c r="X5" s="1"/>
      <c r="Y5" s="1"/>
      <c r="Z5" s="1"/>
      <c r="AA5" s="1"/>
      <c r="AB5" s="1"/>
      <c r="AC5" s="1"/>
    </row>
    <row r="6" ht="12.75" customHeight="1">
      <c r="A6" s="210"/>
      <c r="B6" s="1"/>
      <c r="C6" s="1"/>
      <c r="D6" s="1"/>
      <c r="E6" s="1"/>
      <c r="F6" s="1"/>
      <c r="G6" s="205"/>
      <c r="H6" s="1"/>
      <c r="I6" s="1"/>
      <c r="J6" s="1"/>
      <c r="K6" s="1"/>
      <c r="L6" s="1"/>
      <c r="M6" s="1"/>
      <c r="N6" s="1"/>
      <c r="O6" s="1"/>
      <c r="P6" s="1"/>
      <c r="Q6" s="1"/>
      <c r="R6" s="1"/>
      <c r="S6" s="1"/>
      <c r="T6" s="1"/>
      <c r="U6" s="211"/>
      <c r="V6" s="1"/>
      <c r="W6" s="1"/>
      <c r="X6" s="1"/>
      <c r="Y6" s="1"/>
      <c r="Z6" s="1"/>
      <c r="AA6" s="1"/>
      <c r="AB6" s="1"/>
      <c r="AC6" s="1"/>
    </row>
    <row r="7" ht="16.5" customHeight="1">
      <c r="A7" s="212" t="s">
        <v>17</v>
      </c>
      <c r="B7" s="214">
        <v>1.0</v>
      </c>
      <c r="C7" s="214">
        <v>2.0</v>
      </c>
      <c r="D7" s="214">
        <v>3.0</v>
      </c>
      <c r="E7" s="214">
        <v>4.0</v>
      </c>
      <c r="F7" s="214">
        <v>5.0</v>
      </c>
      <c r="G7" s="214">
        <v>6.0</v>
      </c>
      <c r="H7" s="214">
        <v>7.0</v>
      </c>
      <c r="I7" s="214">
        <v>8.0</v>
      </c>
      <c r="J7" s="214">
        <v>9.0</v>
      </c>
      <c r="K7" s="214">
        <v>10.0</v>
      </c>
      <c r="L7" s="214">
        <v>11.0</v>
      </c>
      <c r="M7" s="214">
        <v>12.0</v>
      </c>
      <c r="N7" s="214">
        <v>13.0</v>
      </c>
      <c r="O7" s="214">
        <v>14.0</v>
      </c>
      <c r="P7" s="214">
        <v>15.0</v>
      </c>
      <c r="Q7" s="214">
        <v>16.0</v>
      </c>
      <c r="R7" s="214">
        <v>17.0</v>
      </c>
      <c r="S7" s="214">
        <v>18.0</v>
      </c>
      <c r="T7" s="214">
        <v>19.0</v>
      </c>
      <c r="U7" s="215">
        <v>20.0</v>
      </c>
      <c r="V7" s="214"/>
      <c r="W7" s="140"/>
      <c r="X7" s="140"/>
      <c r="Y7" s="140"/>
      <c r="Z7" s="140"/>
      <c r="AA7" s="140"/>
      <c r="AB7" s="140"/>
      <c r="AC7" s="140"/>
    </row>
    <row r="8" ht="12.75" customHeight="1">
      <c r="A8" s="212" t="s">
        <v>88</v>
      </c>
      <c r="B8" s="216">
        <f>B5</f>
        <v>7800000</v>
      </c>
      <c r="C8" s="216">
        <f t="shared" ref="C8:U8" si="1">B10</f>
        <v>7410000</v>
      </c>
      <c r="D8" s="216">
        <f t="shared" si="1"/>
        <v>7020000</v>
      </c>
      <c r="E8" s="216">
        <f t="shared" si="1"/>
        <v>6630000</v>
      </c>
      <c r="F8" s="216">
        <f t="shared" si="1"/>
        <v>6240000</v>
      </c>
      <c r="G8" s="216">
        <f t="shared" si="1"/>
        <v>5850000</v>
      </c>
      <c r="H8" s="216">
        <f t="shared" si="1"/>
        <v>5460000</v>
      </c>
      <c r="I8" s="216">
        <f t="shared" si="1"/>
        <v>5070000</v>
      </c>
      <c r="J8" s="216">
        <f t="shared" si="1"/>
        <v>4680000</v>
      </c>
      <c r="K8" s="216">
        <f t="shared" si="1"/>
        <v>4290000</v>
      </c>
      <c r="L8" s="216">
        <f t="shared" si="1"/>
        <v>3900000</v>
      </c>
      <c r="M8" s="216">
        <f t="shared" si="1"/>
        <v>3510000</v>
      </c>
      <c r="N8" s="216">
        <f t="shared" si="1"/>
        <v>3120000</v>
      </c>
      <c r="O8" s="216">
        <f t="shared" si="1"/>
        <v>2730000</v>
      </c>
      <c r="P8" s="216">
        <f t="shared" si="1"/>
        <v>2340000</v>
      </c>
      <c r="Q8" s="216">
        <f t="shared" si="1"/>
        <v>1950000</v>
      </c>
      <c r="R8" s="216">
        <f t="shared" si="1"/>
        <v>1560000</v>
      </c>
      <c r="S8" s="216">
        <f t="shared" si="1"/>
        <v>1170000</v>
      </c>
      <c r="T8" s="216">
        <f t="shared" si="1"/>
        <v>780000</v>
      </c>
      <c r="U8" s="217">
        <f t="shared" si="1"/>
        <v>390000</v>
      </c>
      <c r="V8" s="1"/>
      <c r="W8" s="1"/>
      <c r="X8" s="1"/>
      <c r="Y8" s="1"/>
      <c r="Z8" s="1"/>
      <c r="AA8" s="1"/>
      <c r="AB8" s="1"/>
      <c r="AC8" s="1"/>
    </row>
    <row r="9" ht="12.75" customHeight="1">
      <c r="A9" s="212" t="s">
        <v>89</v>
      </c>
      <c r="B9" s="216">
        <f>IF(B7&lt;=Assumptions!$F$24,($B$5/Assumptions!$F$24),0)</f>
        <v>390000</v>
      </c>
      <c r="C9" s="216">
        <f>IF(C7&lt;=Assumptions!$F$24,($B$5/Assumptions!$F$24),0)</f>
        <v>390000</v>
      </c>
      <c r="D9" s="216">
        <f>IF(D7&lt;=Assumptions!$F$24,($B$5/Assumptions!$F$24),0)</f>
        <v>390000</v>
      </c>
      <c r="E9" s="216">
        <f>IF(E7&lt;=Assumptions!$F$24,($B$5/Assumptions!$F$24),0)</f>
        <v>390000</v>
      </c>
      <c r="F9" s="216">
        <f>IF(F7&lt;=Assumptions!$F$24,($B$5/Assumptions!$F$24),0)</f>
        <v>390000</v>
      </c>
      <c r="G9" s="216">
        <f>IF(G7&lt;=Assumptions!$F$24,($B$5/Assumptions!$F$24),0)</f>
        <v>390000</v>
      </c>
      <c r="H9" s="216">
        <f>IF(H7&lt;=Assumptions!$F$24,($B$5/Assumptions!$F$24),0)</f>
        <v>390000</v>
      </c>
      <c r="I9" s="216">
        <f>IF(I7&lt;=Assumptions!$F$24,($B$5/Assumptions!$F$24),0)</f>
        <v>390000</v>
      </c>
      <c r="J9" s="216">
        <f>IF(J7&lt;=Assumptions!$F$24,($B$5/Assumptions!$F$24),0)</f>
        <v>390000</v>
      </c>
      <c r="K9" s="216">
        <f>IF(K7&lt;=Assumptions!$F$24,($B$5/Assumptions!$F$24),0)</f>
        <v>390000</v>
      </c>
      <c r="L9" s="216">
        <f>IF(L7&lt;=Assumptions!$F$24,($B$5/Assumptions!$F$24),0)</f>
        <v>390000</v>
      </c>
      <c r="M9" s="216">
        <f>IF(M7&lt;=Assumptions!$F$24,($B$5/Assumptions!$F$24),0)</f>
        <v>390000</v>
      </c>
      <c r="N9" s="216">
        <f>IF(N7&lt;=Assumptions!$F$24,($B$5/Assumptions!$F$24),0)</f>
        <v>390000</v>
      </c>
      <c r="O9" s="216">
        <f>IF(O7&lt;=Assumptions!$F$24,($B$5/Assumptions!$F$24),0)</f>
        <v>390000</v>
      </c>
      <c r="P9" s="216">
        <f>IF(P7&lt;=Assumptions!$F$24,($B$5/Assumptions!$F$24),0)</f>
        <v>390000</v>
      </c>
      <c r="Q9" s="216">
        <f>IF(Q7&lt;=Assumptions!$F$24,($B$5/Assumptions!$F$24),0)</f>
        <v>390000</v>
      </c>
      <c r="R9" s="216">
        <f>IF(R7&lt;=Assumptions!$F$24,($B$5/Assumptions!$F$24),0)</f>
        <v>390000</v>
      </c>
      <c r="S9" s="216">
        <f>IF(S7&lt;=Assumptions!$F$24,($B$5/Assumptions!$F$24),0)</f>
        <v>390000</v>
      </c>
      <c r="T9" s="216">
        <f>IF(T7&lt;=Assumptions!$F$24,($B$5/Assumptions!$F$24),0)</f>
        <v>390000</v>
      </c>
      <c r="U9" s="217">
        <f>IF(U7&lt;=Assumptions!$F$24,($B$5/Assumptions!$F$24),0)</f>
        <v>390000</v>
      </c>
      <c r="V9" s="1"/>
      <c r="W9" s="1"/>
      <c r="X9" s="1"/>
      <c r="Y9" s="1"/>
      <c r="Z9" s="1"/>
      <c r="AA9" s="1"/>
      <c r="AB9" s="1"/>
      <c r="AC9" s="1"/>
    </row>
    <row r="10" ht="12.75" customHeight="1">
      <c r="A10" s="212" t="s">
        <v>90</v>
      </c>
      <c r="B10" s="216">
        <f t="shared" ref="B10:U10" si="2">B8-B9</f>
        <v>7410000</v>
      </c>
      <c r="C10" s="216">
        <f t="shared" si="2"/>
        <v>7020000</v>
      </c>
      <c r="D10" s="216">
        <f t="shared" si="2"/>
        <v>6630000</v>
      </c>
      <c r="E10" s="216">
        <f t="shared" si="2"/>
        <v>6240000</v>
      </c>
      <c r="F10" s="216">
        <f t="shared" si="2"/>
        <v>5850000</v>
      </c>
      <c r="G10" s="216">
        <f t="shared" si="2"/>
        <v>5460000</v>
      </c>
      <c r="H10" s="216">
        <f t="shared" si="2"/>
        <v>5070000</v>
      </c>
      <c r="I10" s="216">
        <f t="shared" si="2"/>
        <v>4680000</v>
      </c>
      <c r="J10" s="216">
        <f t="shared" si="2"/>
        <v>4290000</v>
      </c>
      <c r="K10" s="216">
        <f t="shared" si="2"/>
        <v>3900000</v>
      </c>
      <c r="L10" s="216">
        <f t="shared" si="2"/>
        <v>3510000</v>
      </c>
      <c r="M10" s="216">
        <f t="shared" si="2"/>
        <v>3120000</v>
      </c>
      <c r="N10" s="216">
        <f t="shared" si="2"/>
        <v>2730000</v>
      </c>
      <c r="O10" s="216">
        <f t="shared" si="2"/>
        <v>2340000</v>
      </c>
      <c r="P10" s="216">
        <f t="shared" si="2"/>
        <v>1950000</v>
      </c>
      <c r="Q10" s="216">
        <f t="shared" si="2"/>
        <v>1560000</v>
      </c>
      <c r="R10" s="216">
        <f t="shared" si="2"/>
        <v>1170000</v>
      </c>
      <c r="S10" s="216">
        <f t="shared" si="2"/>
        <v>780000</v>
      </c>
      <c r="T10" s="216">
        <f t="shared" si="2"/>
        <v>390000</v>
      </c>
      <c r="U10" s="217">
        <f t="shared" si="2"/>
        <v>0</v>
      </c>
      <c r="V10" s="1"/>
      <c r="W10" s="1"/>
      <c r="X10" s="1"/>
      <c r="Y10" s="1"/>
      <c r="Z10" s="1"/>
      <c r="AA10" s="1"/>
      <c r="AB10" s="1"/>
      <c r="AC10" s="1"/>
    </row>
    <row r="11" ht="13.5" customHeight="1">
      <c r="A11" s="218"/>
      <c r="B11" s="219"/>
      <c r="C11" s="219"/>
      <c r="D11" s="219"/>
      <c r="E11" s="219"/>
      <c r="F11" s="219"/>
      <c r="G11" s="220"/>
      <c r="H11" s="219"/>
      <c r="I11" s="219"/>
      <c r="J11" s="219"/>
      <c r="K11" s="219"/>
      <c r="L11" s="219"/>
      <c r="M11" s="219"/>
      <c r="N11" s="219"/>
      <c r="O11" s="219"/>
      <c r="P11" s="219"/>
      <c r="Q11" s="219"/>
      <c r="R11" s="219"/>
      <c r="S11" s="219"/>
      <c r="T11" s="219"/>
      <c r="U11" s="221"/>
      <c r="V11" s="1"/>
      <c r="W11" s="1"/>
      <c r="X11" s="1"/>
      <c r="Y11" s="1"/>
      <c r="Z11" s="1"/>
      <c r="AA11" s="1"/>
      <c r="AB11" s="1"/>
      <c r="AC11" s="1"/>
    </row>
    <row r="12" ht="13.5" customHeight="1">
      <c r="A12" s="212"/>
      <c r="B12" s="214"/>
      <c r="C12" s="214"/>
      <c r="D12" s="214"/>
      <c r="E12" s="214"/>
      <c r="F12" s="214"/>
      <c r="G12" s="214"/>
      <c r="H12" s="214"/>
      <c r="I12" s="214"/>
      <c r="J12" s="214"/>
      <c r="K12" s="214"/>
      <c r="L12" s="214"/>
      <c r="M12" s="214"/>
      <c r="N12" s="214"/>
      <c r="O12" s="214"/>
      <c r="P12" s="214"/>
      <c r="Q12" s="214"/>
      <c r="R12" s="214"/>
      <c r="S12" s="214"/>
      <c r="T12" s="214"/>
      <c r="U12" s="1"/>
      <c r="V12" s="1"/>
      <c r="W12" s="205"/>
      <c r="X12" s="205"/>
      <c r="Y12" s="205"/>
      <c r="Z12" s="205"/>
      <c r="AA12" s="205"/>
      <c r="AB12" s="205"/>
      <c r="AC12" s="205"/>
    </row>
    <row r="13" ht="12.75" customHeight="1">
      <c r="A13" s="222"/>
      <c r="B13" s="223"/>
      <c r="C13" s="224"/>
      <c r="D13" s="225" t="s">
        <v>91</v>
      </c>
      <c r="E13" s="226" t="s">
        <v>92</v>
      </c>
      <c r="F13" s="224"/>
      <c r="G13" s="227" t="s">
        <v>93</v>
      </c>
      <c r="I13" s="228">
        <f>Assumptions!$J$7</f>
        <v>17.18</v>
      </c>
      <c r="J13" s="224"/>
      <c r="K13" s="224"/>
      <c r="L13" s="1"/>
      <c r="M13" s="1"/>
      <c r="N13" s="1"/>
      <c r="O13" s="1"/>
      <c r="P13" s="1"/>
      <c r="Q13" s="1"/>
      <c r="R13" s="1"/>
      <c r="S13" s="1"/>
      <c r="T13" s="1"/>
      <c r="U13" s="1"/>
      <c r="V13" s="1"/>
      <c r="W13" s="1"/>
      <c r="X13" s="1"/>
      <c r="Y13" s="1"/>
      <c r="Z13" s="1"/>
      <c r="AA13" s="1"/>
      <c r="AB13" s="1"/>
      <c r="AC13" s="1"/>
    </row>
    <row r="14" ht="12.75" customHeight="1">
      <c r="A14" s="222"/>
      <c r="B14" s="229"/>
      <c r="C14" s="229"/>
      <c r="D14" s="229"/>
      <c r="E14" s="229"/>
      <c r="F14" s="229"/>
      <c r="G14" s="229"/>
      <c r="H14" s="229"/>
      <c r="I14" s="229"/>
      <c r="J14" s="229"/>
      <c r="K14" s="229"/>
      <c r="L14" s="1"/>
      <c r="M14" s="1"/>
      <c r="N14" s="1"/>
      <c r="O14" s="1"/>
      <c r="P14" s="1"/>
      <c r="Q14" s="1"/>
      <c r="R14" s="1"/>
      <c r="S14" s="1"/>
      <c r="T14" s="1"/>
      <c r="U14" s="1"/>
      <c r="V14" s="1"/>
      <c r="W14" s="1"/>
      <c r="X14" s="1"/>
      <c r="Y14" s="1"/>
      <c r="Z14" s="1"/>
      <c r="AA14" s="1"/>
      <c r="AB14" s="1"/>
      <c r="AC14" s="1"/>
    </row>
    <row r="15" ht="25.5" customHeight="1">
      <c r="A15" s="222"/>
      <c r="B15" s="229"/>
      <c r="C15" s="229"/>
      <c r="D15" s="229"/>
      <c r="E15" s="229"/>
      <c r="F15" s="229"/>
      <c r="G15" s="229"/>
      <c r="H15" s="229"/>
      <c r="I15" s="229"/>
      <c r="J15" s="229"/>
      <c r="K15" s="229"/>
      <c r="L15" s="1"/>
      <c r="M15" s="1"/>
      <c r="N15" s="1"/>
      <c r="O15" s="1"/>
      <c r="P15" s="1"/>
      <c r="Q15" s="1"/>
      <c r="R15" s="1"/>
      <c r="S15" s="1"/>
      <c r="T15" s="1"/>
      <c r="U15" s="1"/>
      <c r="V15" s="1"/>
      <c r="W15" s="1"/>
      <c r="X15" s="1"/>
      <c r="Y15" s="1"/>
      <c r="Z15" s="1"/>
      <c r="AA15" s="1"/>
      <c r="AB15" s="1"/>
      <c r="AC15" s="1"/>
    </row>
    <row r="16" ht="12.75" customHeight="1">
      <c r="A16" s="230" t="s">
        <v>94</v>
      </c>
      <c r="D16" s="229"/>
      <c r="E16" s="230" t="s">
        <v>95</v>
      </c>
      <c r="H16" s="229"/>
      <c r="I16" s="231" t="s">
        <v>95</v>
      </c>
      <c r="L16" s="1"/>
      <c r="M16" s="1"/>
      <c r="N16" s="1"/>
      <c r="O16" s="1"/>
      <c r="P16" s="1"/>
      <c r="Q16" s="1"/>
      <c r="R16" s="1"/>
      <c r="S16" s="1"/>
      <c r="T16" s="1"/>
      <c r="U16" s="1"/>
      <c r="V16" s="1"/>
      <c r="W16" s="1"/>
      <c r="X16" s="1"/>
      <c r="Y16" s="1"/>
      <c r="Z16" s="1"/>
      <c r="AA16" s="1"/>
      <c r="AB16" s="1"/>
      <c r="AC16" s="1"/>
    </row>
    <row r="17" ht="13.5" customHeight="1">
      <c r="A17" s="232" t="s">
        <v>96</v>
      </c>
      <c r="C17" s="233" t="s">
        <v>97</v>
      </c>
      <c r="D17" s="229"/>
      <c r="E17" s="234" t="s">
        <v>98</v>
      </c>
      <c r="F17" s="229"/>
      <c r="G17" s="235">
        <v>0.0048</v>
      </c>
      <c r="H17" s="229"/>
      <c r="I17" s="229"/>
      <c r="J17" s="229"/>
      <c r="K17" s="229"/>
      <c r="L17" s="1"/>
      <c r="M17" s="1"/>
      <c r="N17" s="1"/>
      <c r="O17" s="1"/>
      <c r="P17" s="1"/>
      <c r="Q17" s="1"/>
      <c r="R17" s="1"/>
      <c r="S17" s="1"/>
      <c r="T17" s="1"/>
      <c r="U17" s="1"/>
      <c r="V17" s="1"/>
      <c r="W17" s="1"/>
      <c r="X17" s="1"/>
      <c r="Y17" s="1"/>
      <c r="Z17" s="1"/>
      <c r="AA17" s="1"/>
      <c r="AB17" s="1"/>
      <c r="AC17" s="1"/>
    </row>
    <row r="18" ht="13.5" customHeight="1">
      <c r="A18" s="222"/>
      <c r="B18" s="229"/>
      <c r="C18" s="229"/>
      <c r="D18" s="229"/>
      <c r="E18" s="234" t="s">
        <v>99</v>
      </c>
      <c r="F18" s="229"/>
      <c r="G18" s="235">
        <v>0.027</v>
      </c>
      <c r="H18" s="229"/>
      <c r="I18" s="236" t="s">
        <v>100</v>
      </c>
      <c r="K18" s="237">
        <v>0.934</v>
      </c>
      <c r="L18" s="1"/>
      <c r="M18" s="1"/>
      <c r="N18" s="1"/>
      <c r="O18" s="1"/>
      <c r="P18" s="1"/>
      <c r="Q18" s="1"/>
      <c r="R18" s="1"/>
      <c r="S18" s="1"/>
      <c r="T18" s="1"/>
      <c r="U18" s="1"/>
      <c r="V18" s="1"/>
      <c r="W18" s="1"/>
      <c r="X18" s="1"/>
      <c r="Y18" s="1"/>
      <c r="Z18" s="1"/>
      <c r="AA18" s="1"/>
      <c r="AB18" s="1"/>
      <c r="AC18" s="1"/>
    </row>
    <row r="19" ht="14.25" customHeight="1">
      <c r="A19" s="222"/>
      <c r="B19" s="229"/>
      <c r="C19" s="229"/>
      <c r="D19" s="222"/>
      <c r="E19" s="238" t="s">
        <v>101</v>
      </c>
      <c r="G19" s="239">
        <f>(G18 - G17)</f>
        <v>0.0222</v>
      </c>
      <c r="H19" s="222"/>
      <c r="I19" s="240" t="s">
        <v>102</v>
      </c>
      <c r="K19" s="241">
        <v>0.49</v>
      </c>
      <c r="L19" s="1"/>
      <c r="M19" s="1"/>
      <c r="N19" s="1"/>
      <c r="O19" s="1"/>
      <c r="P19" s="1"/>
      <c r="Q19" s="1"/>
      <c r="R19" s="1"/>
      <c r="S19" s="1"/>
      <c r="T19" s="1"/>
      <c r="U19" s="1"/>
      <c r="V19" s="1"/>
      <c r="W19" s="1"/>
      <c r="X19" s="1"/>
      <c r="Y19" s="1"/>
      <c r="Z19" s="1"/>
      <c r="AA19" s="1"/>
      <c r="AB19" s="1"/>
      <c r="AC19" s="1"/>
    </row>
    <row r="20" ht="20.25" customHeight="1">
      <c r="A20" s="222"/>
      <c r="B20" s="229"/>
      <c r="C20" s="229"/>
      <c r="D20" s="222"/>
      <c r="E20" s="240" t="s">
        <v>103</v>
      </c>
      <c r="G20" s="242">
        <v>0.052</v>
      </c>
      <c r="H20" s="222"/>
      <c r="I20" s="238" t="s">
        <v>104</v>
      </c>
      <c r="K20" s="243">
        <f>G19+K19*G20</f>
        <v>0.04768</v>
      </c>
      <c r="L20" s="1"/>
      <c r="M20" s="1"/>
      <c r="N20" s="1"/>
      <c r="O20" s="1"/>
      <c r="P20" s="1"/>
      <c r="Q20" s="1"/>
      <c r="R20" s="1"/>
      <c r="S20" s="1"/>
      <c r="T20" s="1"/>
      <c r="U20" s="1"/>
      <c r="V20" s="1"/>
      <c r="W20" s="1"/>
      <c r="X20" s="1"/>
      <c r="Y20" s="1"/>
      <c r="Z20" s="1"/>
      <c r="AA20" s="1"/>
      <c r="AB20" s="1"/>
      <c r="AC20" s="1"/>
    </row>
    <row r="21" ht="12.75" customHeight="1">
      <c r="A21" s="222"/>
      <c r="B21" s="222"/>
      <c r="C21" s="222"/>
      <c r="D21" s="222"/>
      <c r="E21" s="222"/>
      <c r="F21" s="222"/>
      <c r="G21" s="222"/>
      <c r="H21" s="222"/>
      <c r="I21" s="214"/>
      <c r="K21" s="222"/>
      <c r="L21" s="1"/>
      <c r="M21" s="1"/>
      <c r="N21" s="1"/>
      <c r="O21" s="1"/>
      <c r="P21" s="1"/>
      <c r="Q21" s="1"/>
      <c r="R21" s="1"/>
      <c r="S21" s="1"/>
      <c r="T21" s="1"/>
      <c r="U21" s="1"/>
      <c r="V21" s="1"/>
      <c r="W21" s="1"/>
      <c r="X21" s="205"/>
      <c r="Y21" s="205"/>
      <c r="Z21" s="205"/>
      <c r="AA21" s="205"/>
      <c r="AB21" s="205"/>
      <c r="AC21" s="205"/>
    </row>
    <row r="22" ht="12.75" customHeight="1">
      <c r="A22" s="222"/>
      <c r="B22" s="229"/>
      <c r="C22" s="229"/>
      <c r="D22" s="229"/>
      <c r="E22" s="229"/>
      <c r="F22" s="229"/>
      <c r="G22" s="229"/>
      <c r="H22" s="229"/>
      <c r="I22" s="232" t="s">
        <v>105</v>
      </c>
      <c r="K22" s="242">
        <v>0.0044</v>
      </c>
      <c r="L22" s="1"/>
      <c r="M22" s="1"/>
      <c r="N22" s="1"/>
      <c r="O22" s="1"/>
      <c r="P22" s="1"/>
      <c r="Q22" s="1"/>
      <c r="R22" s="1"/>
      <c r="S22" s="1"/>
      <c r="T22" s="1"/>
      <c r="U22" s="1"/>
      <c r="V22" s="1"/>
      <c r="W22" s="1"/>
      <c r="X22" s="1"/>
      <c r="Y22" s="1"/>
      <c r="Z22" s="1"/>
      <c r="AA22" s="1"/>
      <c r="AB22" s="1"/>
      <c r="AC22" s="1"/>
    </row>
    <row r="23" ht="12.75" customHeight="1">
      <c r="A23" s="222"/>
      <c r="B23" s="222"/>
      <c r="C23" s="222"/>
      <c r="D23" s="229"/>
      <c r="E23" s="229"/>
      <c r="F23" s="229"/>
      <c r="G23" s="229"/>
      <c r="H23" s="229"/>
      <c r="I23" s="244" t="s">
        <v>98</v>
      </c>
      <c r="K23" s="245">
        <f>G17</f>
        <v>0.0048</v>
      </c>
      <c r="L23" s="1"/>
      <c r="M23" s="1"/>
      <c r="N23" s="1"/>
      <c r="O23" s="1"/>
      <c r="P23" s="1"/>
      <c r="Q23" s="1"/>
      <c r="R23" s="1"/>
      <c r="S23" s="1"/>
      <c r="T23" s="1"/>
      <c r="U23" s="1"/>
      <c r="V23" s="1"/>
      <c r="W23" s="1"/>
      <c r="X23" s="1"/>
      <c r="Y23" s="1"/>
      <c r="Z23" s="1"/>
      <c r="AA23" s="1"/>
      <c r="AB23" s="1"/>
      <c r="AC23" s="1"/>
    </row>
    <row r="24" ht="12.75" customHeight="1">
      <c r="A24" s="222"/>
      <c r="B24" s="222"/>
      <c r="C24" s="222"/>
      <c r="D24" s="229"/>
      <c r="E24" s="229"/>
      <c r="F24" s="229"/>
      <c r="G24" s="229"/>
      <c r="H24" s="229"/>
      <c r="I24" s="232"/>
      <c r="K24" s="243"/>
      <c r="L24" s="1"/>
      <c r="M24" s="1"/>
      <c r="N24" s="1"/>
      <c r="O24" s="1"/>
      <c r="P24" s="1"/>
      <c r="Q24" s="1"/>
      <c r="R24" s="1"/>
      <c r="S24" s="1"/>
      <c r="T24" s="1"/>
      <c r="U24" s="1"/>
      <c r="V24" s="1"/>
      <c r="W24" s="1"/>
      <c r="X24" s="1"/>
      <c r="Y24" s="1"/>
      <c r="Z24" s="1"/>
      <c r="AA24" s="1"/>
      <c r="AB24" s="1"/>
      <c r="AC24" s="1"/>
    </row>
    <row r="25" ht="12.75" customHeight="1">
      <c r="A25" s="222"/>
      <c r="B25" s="222"/>
      <c r="C25" s="222"/>
      <c r="D25" s="229"/>
      <c r="E25" s="229"/>
      <c r="F25" s="229"/>
      <c r="G25" s="229"/>
      <c r="H25" s="229"/>
      <c r="I25" s="240" t="s">
        <v>106</v>
      </c>
      <c r="K25" s="246">
        <f>G19+K22+K23</f>
        <v>0.0314</v>
      </c>
      <c r="L25" s="1"/>
      <c r="M25" s="1"/>
      <c r="N25" s="1"/>
      <c r="O25" s="1"/>
      <c r="P25" s="1"/>
      <c r="Q25" s="1"/>
      <c r="R25" s="1"/>
      <c r="S25" s="1"/>
      <c r="T25" s="1"/>
      <c r="U25" s="1"/>
      <c r="V25" s="1"/>
      <c r="W25" s="1"/>
      <c r="X25" s="1"/>
      <c r="Y25" s="1"/>
      <c r="Z25" s="1"/>
      <c r="AA25" s="1"/>
      <c r="AB25" s="1"/>
      <c r="AC25" s="1"/>
    </row>
    <row r="26" ht="13.5" customHeight="1">
      <c r="A26" s="222"/>
      <c r="B26" s="222"/>
      <c r="C26" s="222"/>
      <c r="D26" s="222"/>
      <c r="E26" s="222"/>
      <c r="F26" s="222"/>
      <c r="G26" s="222"/>
      <c r="H26" s="222"/>
      <c r="I26" s="1"/>
      <c r="K26" s="222"/>
      <c r="L26" s="1"/>
      <c r="M26" s="1"/>
      <c r="N26" s="1"/>
      <c r="O26" s="1"/>
      <c r="P26" s="1"/>
      <c r="Q26" s="1"/>
      <c r="R26" s="1"/>
      <c r="S26" s="1"/>
      <c r="T26" s="1"/>
      <c r="U26" s="1"/>
      <c r="V26" s="1"/>
      <c r="W26" s="1"/>
      <c r="X26" s="1"/>
      <c r="Y26" s="1"/>
      <c r="Z26" s="1"/>
      <c r="AA26" s="1"/>
      <c r="AB26" s="1"/>
      <c r="AC26" s="1"/>
    </row>
    <row r="27" ht="12.75" customHeight="1">
      <c r="A27" s="222"/>
      <c r="B27" s="222"/>
      <c r="C27" s="222"/>
      <c r="D27" s="229"/>
      <c r="E27" s="229"/>
      <c r="F27" s="229"/>
      <c r="G27" s="229"/>
      <c r="H27" s="222"/>
      <c r="I27" s="238" t="s">
        <v>107</v>
      </c>
      <c r="K27" s="241">
        <f>1-K28</f>
        <v>0.066</v>
      </c>
      <c r="L27" s="1"/>
      <c r="M27" s="1"/>
      <c r="N27" s="1"/>
      <c r="O27" s="1"/>
      <c r="P27" s="1"/>
      <c r="Q27" s="1"/>
      <c r="R27" s="1"/>
      <c r="S27" s="1"/>
      <c r="T27" s="1"/>
      <c r="U27" s="1"/>
      <c r="V27" s="1"/>
      <c r="W27" s="1"/>
      <c r="X27" s="1"/>
      <c r="Y27" s="1"/>
      <c r="Z27" s="1"/>
      <c r="AA27" s="1"/>
      <c r="AB27" s="1"/>
      <c r="AC27" s="1"/>
    </row>
    <row r="28" ht="12.75" customHeight="1">
      <c r="A28" s="222"/>
      <c r="B28" s="222"/>
      <c r="C28" s="222"/>
      <c r="D28" s="222"/>
      <c r="E28" s="222"/>
      <c r="F28" s="222"/>
      <c r="G28" s="222"/>
      <c r="H28" s="222"/>
      <c r="I28" s="238" t="s">
        <v>108</v>
      </c>
      <c r="K28" s="241">
        <v>0.934</v>
      </c>
      <c r="L28" s="1"/>
      <c r="M28" s="1"/>
      <c r="N28" s="1"/>
      <c r="O28" s="1"/>
      <c r="P28" s="1"/>
      <c r="Q28" s="1"/>
      <c r="R28" s="1"/>
      <c r="S28" s="1"/>
      <c r="T28" s="1"/>
      <c r="U28" s="1"/>
      <c r="V28" s="1"/>
      <c r="W28" s="1"/>
      <c r="X28" s="1"/>
      <c r="Y28" s="1"/>
      <c r="Z28" s="1"/>
      <c r="AA28" s="1"/>
      <c r="AB28" s="1"/>
      <c r="AC28" s="1"/>
    </row>
    <row r="29" ht="12.75" customHeight="1">
      <c r="A29" s="222"/>
      <c r="B29" s="222"/>
      <c r="C29" s="222"/>
      <c r="D29" s="222"/>
      <c r="E29" s="222"/>
      <c r="F29" s="222"/>
      <c r="G29" s="222"/>
      <c r="H29" s="222"/>
      <c r="I29" s="247"/>
      <c r="J29" s="248"/>
      <c r="K29" s="249"/>
      <c r="L29" s="1"/>
      <c r="M29" s="1"/>
      <c r="N29" s="1"/>
      <c r="O29" s="1"/>
      <c r="P29" s="1"/>
      <c r="Q29" s="1"/>
      <c r="R29" s="1"/>
      <c r="S29" s="1"/>
      <c r="T29" s="1"/>
      <c r="U29" s="1"/>
      <c r="V29" s="1"/>
      <c r="W29" s="1"/>
      <c r="X29" s="1"/>
      <c r="Y29" s="1"/>
      <c r="Z29" s="1"/>
      <c r="AA29" s="1"/>
      <c r="AB29" s="1"/>
      <c r="AC29" s="1"/>
    </row>
    <row r="30" ht="12.75" customHeight="1">
      <c r="A30" s="222"/>
      <c r="B30" s="222"/>
      <c r="C30" s="222"/>
      <c r="D30" s="222"/>
      <c r="E30" s="222"/>
      <c r="F30" s="222"/>
      <c r="G30" s="222"/>
      <c r="H30" s="222"/>
      <c r="I30" s="250" t="s">
        <v>109</v>
      </c>
      <c r="J30" s="251"/>
      <c r="K30" s="252">
        <f>K20*K27+K25*K28</f>
        <v>0.03247448</v>
      </c>
      <c r="L30" s="1"/>
      <c r="M30" s="1"/>
      <c r="N30" s="1"/>
      <c r="O30" s="1"/>
      <c r="P30" s="1"/>
      <c r="Q30" s="1"/>
      <c r="R30" s="1"/>
      <c r="S30" s="1"/>
      <c r="T30" s="1"/>
      <c r="U30" s="1"/>
      <c r="V30" s="1"/>
      <c r="W30" s="1"/>
      <c r="X30" s="1"/>
      <c r="Y30" s="1"/>
      <c r="Z30" s="1"/>
      <c r="AA30" s="1"/>
      <c r="AB30" s="1"/>
      <c r="AC30" s="1"/>
    </row>
    <row r="31" ht="12.75" customHeight="1">
      <c r="A31" s="222"/>
      <c r="B31" s="222"/>
      <c r="C31" s="222"/>
      <c r="D31" s="222"/>
      <c r="E31" s="222"/>
      <c r="F31" s="222"/>
      <c r="G31" s="222"/>
      <c r="H31" s="222"/>
      <c r="I31" s="222"/>
      <c r="J31" s="222"/>
      <c r="K31" s="222"/>
      <c r="L31" s="1"/>
      <c r="M31" s="1"/>
      <c r="N31" s="1"/>
      <c r="O31" s="1"/>
      <c r="P31" s="1"/>
      <c r="Q31" s="1"/>
      <c r="R31" s="1"/>
      <c r="S31" s="1"/>
      <c r="T31" s="1"/>
      <c r="U31" s="1"/>
      <c r="V31" s="1"/>
      <c r="W31" s="1"/>
      <c r="X31" s="1"/>
      <c r="Y31" s="1"/>
      <c r="Z31" s="1"/>
      <c r="AA31" s="1"/>
      <c r="AB31" s="1"/>
      <c r="AC31" s="1"/>
    </row>
    <row r="32" ht="12.75" customHeight="1">
      <c r="A32" s="222"/>
      <c r="B32" s="222"/>
      <c r="C32" s="222"/>
      <c r="D32" s="222"/>
      <c r="E32" s="222"/>
      <c r="F32" s="222"/>
      <c r="G32" s="222"/>
      <c r="H32" s="222"/>
      <c r="I32" s="222"/>
      <c r="J32" s="222"/>
      <c r="K32" s="222"/>
      <c r="L32" s="1"/>
      <c r="M32" s="1"/>
      <c r="N32" s="1"/>
      <c r="O32" s="1"/>
      <c r="P32" s="1"/>
      <c r="Q32" s="1"/>
      <c r="R32" s="1"/>
      <c r="S32" s="1"/>
      <c r="T32" s="1"/>
      <c r="U32" s="1"/>
      <c r="V32" s="1"/>
      <c r="W32" s="1"/>
      <c r="X32" s="1"/>
      <c r="Y32" s="1"/>
      <c r="Z32" s="1"/>
      <c r="AA32" s="1"/>
      <c r="AB32" s="1"/>
      <c r="AC32" s="1"/>
    </row>
    <row r="33" ht="12.75" customHeight="1">
      <c r="A33" s="222"/>
      <c r="B33" s="222"/>
      <c r="C33" s="222"/>
      <c r="D33" s="222"/>
      <c r="E33" s="222"/>
      <c r="F33" s="222"/>
      <c r="G33" s="222"/>
      <c r="H33" s="222"/>
      <c r="I33" s="222"/>
      <c r="J33" s="222"/>
      <c r="K33" s="222"/>
      <c r="L33" s="1"/>
      <c r="M33" s="1"/>
      <c r="N33" s="1"/>
      <c r="O33" s="1"/>
      <c r="P33" s="1"/>
      <c r="Q33" s="1"/>
      <c r="R33" s="1"/>
      <c r="S33" s="1"/>
      <c r="T33" s="1"/>
      <c r="U33" s="1"/>
      <c r="V33" s="1"/>
      <c r="W33" s="1"/>
      <c r="X33" s="1"/>
      <c r="Y33" s="1"/>
      <c r="Z33" s="1"/>
      <c r="AA33" s="1"/>
      <c r="AB33" s="1"/>
      <c r="AC33" s="1"/>
    </row>
    <row r="34" ht="12.75" customHeight="1">
      <c r="A34" s="1"/>
      <c r="B34" s="1"/>
      <c r="C34" s="1"/>
      <c r="D34" s="222"/>
      <c r="E34" s="222"/>
      <c r="F34" s="222"/>
      <c r="G34" s="222"/>
      <c r="H34" s="222"/>
      <c r="I34" s="222"/>
      <c r="J34" s="222"/>
      <c r="K34" s="222"/>
      <c r="L34" s="1"/>
      <c r="M34" s="1"/>
      <c r="N34" s="1"/>
      <c r="O34" s="1"/>
      <c r="P34" s="1"/>
      <c r="Q34" s="1"/>
      <c r="R34" s="1"/>
      <c r="S34" s="1"/>
      <c r="T34" s="1"/>
      <c r="U34" s="1"/>
      <c r="V34" s="1"/>
      <c r="W34" s="1"/>
      <c r="X34" s="1"/>
      <c r="Y34" s="1"/>
      <c r="Z34" s="1"/>
      <c r="AA34" s="1"/>
      <c r="AB34" s="1"/>
      <c r="AC34" s="1"/>
    </row>
    <row r="35" ht="12.75" customHeight="1">
      <c r="A35" s="1"/>
      <c r="B35" s="1"/>
      <c r="C35" s="1"/>
      <c r="D35" s="222"/>
      <c r="E35" s="222"/>
      <c r="F35" s="222"/>
      <c r="G35" s="222"/>
      <c r="H35" s="222"/>
      <c r="I35" s="1"/>
      <c r="J35" s="1"/>
      <c r="K35" s="1"/>
      <c r="L35" s="1"/>
      <c r="M35" s="1"/>
      <c r="N35" s="1"/>
      <c r="O35" s="1"/>
      <c r="P35" s="1"/>
      <c r="Q35" s="1"/>
      <c r="R35" s="1"/>
      <c r="S35" s="1"/>
      <c r="T35" s="1"/>
      <c r="U35" s="1"/>
      <c r="V35" s="1"/>
      <c r="W35" s="1"/>
      <c r="X35" s="1"/>
      <c r="Y35" s="1"/>
      <c r="Z35" s="1"/>
      <c r="AA35" s="1"/>
      <c r="AB35" s="1"/>
      <c r="AC35" s="1"/>
    </row>
    <row r="36" ht="12.75" customHeight="1">
      <c r="A36" s="1"/>
      <c r="B36" s="1"/>
      <c r="C36" s="1"/>
      <c r="D36" s="222"/>
      <c r="E36" s="222"/>
      <c r="F36" s="222"/>
      <c r="G36" s="222"/>
      <c r="H36" s="222"/>
      <c r="I36" s="1"/>
      <c r="J36" s="1"/>
      <c r="K36" s="1"/>
      <c r="L36" s="1"/>
      <c r="M36" s="1"/>
      <c r="N36" s="1"/>
      <c r="O36" s="1"/>
      <c r="P36" s="1"/>
      <c r="Q36" s="1"/>
      <c r="R36" s="1"/>
      <c r="S36" s="1"/>
      <c r="T36" s="1"/>
      <c r="U36" s="1"/>
      <c r="V36" s="1"/>
      <c r="W36" s="1"/>
      <c r="X36" s="1"/>
      <c r="Y36" s="1"/>
      <c r="Z36" s="1"/>
      <c r="AA36" s="1"/>
      <c r="AB36" s="1"/>
      <c r="AC36" s="1"/>
    </row>
    <row r="37" ht="12.75" customHeight="1">
      <c r="A37" s="1"/>
      <c r="B37" s="1"/>
      <c r="C37" s="1"/>
      <c r="D37" s="222"/>
      <c r="E37" s="222"/>
      <c r="F37" s="222"/>
      <c r="G37" s="222"/>
      <c r="H37" s="222"/>
      <c r="I37" s="1"/>
      <c r="J37" s="1"/>
      <c r="K37" s="1"/>
      <c r="L37" s="1"/>
      <c r="M37" s="1"/>
      <c r="N37" s="1"/>
      <c r="O37" s="1"/>
      <c r="P37" s="1"/>
      <c r="Q37" s="1"/>
      <c r="R37" s="1"/>
      <c r="S37" s="1"/>
      <c r="T37" s="1"/>
      <c r="U37" s="1"/>
      <c r="V37" s="1"/>
      <c r="W37" s="1"/>
      <c r="X37" s="1"/>
      <c r="Y37" s="1"/>
      <c r="Z37" s="1"/>
      <c r="AA37" s="1"/>
      <c r="AB37" s="1"/>
      <c r="AC37" s="1"/>
    </row>
    <row r="38" ht="12.75" customHeight="1">
      <c r="A38" s="1"/>
      <c r="B38" s="1"/>
      <c r="C38" s="1"/>
      <c r="D38" s="222"/>
      <c r="E38" s="222"/>
      <c r="F38" s="222"/>
      <c r="G38" s="222"/>
      <c r="H38" s="222"/>
      <c r="I38" s="1"/>
      <c r="J38" s="1"/>
      <c r="K38" s="1"/>
      <c r="L38" s="1"/>
      <c r="M38" s="1"/>
      <c r="N38" s="1"/>
      <c r="O38" s="1"/>
      <c r="P38" s="1"/>
      <c r="Q38" s="1"/>
      <c r="R38" s="1"/>
      <c r="S38" s="1"/>
      <c r="T38" s="1"/>
      <c r="U38" s="1"/>
      <c r="V38" s="1"/>
      <c r="W38" s="1"/>
      <c r="X38" s="1"/>
      <c r="Y38" s="1"/>
      <c r="Z38" s="1"/>
      <c r="AA38" s="1"/>
      <c r="AB38" s="1"/>
      <c r="AC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2.75" customHeight="1">
      <c r="A954" s="1"/>
      <c r="B954" s="1"/>
      <c r="C954" s="1"/>
      <c r="D954" s="1"/>
      <c r="E954" s="1"/>
      <c r="F954" s="1"/>
      <c r="G954" s="1"/>
      <c r="H954" s="1"/>
      <c r="I954" s="1"/>
      <c r="J954" s="1"/>
      <c r="K954" s="1"/>
      <c r="M954" s="1"/>
      <c r="N954" s="1"/>
      <c r="O954" s="1"/>
      <c r="P954" s="1"/>
      <c r="Q954" s="1"/>
      <c r="R954" s="1"/>
      <c r="S954" s="1"/>
      <c r="T954" s="1"/>
      <c r="U954" s="1"/>
      <c r="V954" s="1"/>
      <c r="W954" s="1"/>
      <c r="X954" s="1"/>
      <c r="Y954" s="1"/>
      <c r="Z954" s="1"/>
      <c r="AA954" s="1"/>
      <c r="AB954" s="1"/>
      <c r="AC954" s="1"/>
    </row>
    <row r="955" ht="12.75" customHeight="1">
      <c r="A955" s="1"/>
      <c r="B955" s="1"/>
      <c r="C955" s="1"/>
      <c r="D955" s="1"/>
      <c r="E955" s="1"/>
      <c r="F955" s="1"/>
      <c r="G955" s="1"/>
      <c r="H955" s="1"/>
      <c r="I955" s="1"/>
      <c r="J955" s="1"/>
      <c r="K955" s="1"/>
      <c r="M955" s="1"/>
      <c r="N955" s="1"/>
      <c r="O955" s="1"/>
      <c r="P955" s="1"/>
      <c r="Q955" s="1"/>
      <c r="R955" s="1"/>
      <c r="S955" s="1"/>
      <c r="T955" s="1"/>
      <c r="U955" s="1"/>
      <c r="V955" s="1"/>
      <c r="W955" s="1"/>
      <c r="X955" s="1"/>
      <c r="Y955" s="1"/>
      <c r="Z955" s="1"/>
      <c r="AA955" s="1"/>
      <c r="AB955" s="1"/>
      <c r="AC955" s="1"/>
    </row>
    <row r="956" ht="12.75" customHeight="1">
      <c r="A956" s="1"/>
      <c r="B956" s="1"/>
      <c r="C956" s="1"/>
      <c r="D956" s="1"/>
      <c r="E956" s="1"/>
      <c r="F956" s="1"/>
      <c r="G956" s="1"/>
      <c r="H956" s="1"/>
      <c r="I956" s="1"/>
      <c r="J956" s="1"/>
      <c r="K956" s="1"/>
      <c r="M956" s="1"/>
      <c r="N956" s="1"/>
      <c r="O956" s="1"/>
      <c r="P956" s="1"/>
      <c r="Q956" s="1"/>
      <c r="R956" s="1"/>
      <c r="S956" s="1"/>
      <c r="T956" s="1"/>
      <c r="U956" s="1"/>
      <c r="V956" s="1"/>
      <c r="W956" s="1"/>
      <c r="X956" s="1"/>
      <c r="Y956" s="1"/>
      <c r="Z956" s="1"/>
      <c r="AA956" s="1"/>
      <c r="AB956" s="1"/>
      <c r="AC956" s="1"/>
    </row>
    <row r="957" ht="12.75" customHeight="1">
      <c r="A957" s="1"/>
      <c r="B957" s="1"/>
      <c r="C957" s="1"/>
      <c r="D957" s="1"/>
      <c r="E957" s="1"/>
      <c r="F957" s="1"/>
      <c r="G957" s="1"/>
      <c r="H957" s="1"/>
      <c r="I957" s="1"/>
      <c r="J957" s="1"/>
      <c r="K957" s="1"/>
      <c r="M957" s="1"/>
      <c r="N957" s="1"/>
      <c r="O957" s="1"/>
      <c r="P957" s="1"/>
      <c r="Q957" s="1"/>
      <c r="R957" s="1"/>
      <c r="S957" s="1"/>
      <c r="T957" s="1"/>
      <c r="W957" s="1"/>
      <c r="X957" s="1"/>
      <c r="Y957" s="1"/>
      <c r="Z957" s="1"/>
      <c r="AA957" s="1"/>
      <c r="AB957" s="1"/>
      <c r="AC957" s="1"/>
    </row>
    <row r="958" ht="12.75" customHeight="1">
      <c r="A958" s="1"/>
      <c r="B958" s="1"/>
      <c r="C958" s="1"/>
      <c r="D958" s="1"/>
      <c r="E958" s="1"/>
      <c r="F958" s="1"/>
      <c r="G958" s="1"/>
      <c r="H958" s="1"/>
      <c r="I958" s="1"/>
      <c r="J958" s="1"/>
      <c r="K958" s="1"/>
      <c r="X958" s="1"/>
      <c r="Y958" s="1"/>
      <c r="Z958" s="1"/>
      <c r="AA958" s="1"/>
      <c r="AB958" s="1"/>
      <c r="AC958" s="1"/>
    </row>
    <row r="959" ht="12.75" customHeight="1">
      <c r="A959" s="1"/>
      <c r="B959" s="1"/>
      <c r="C959" s="1"/>
      <c r="D959" s="1"/>
      <c r="E959" s="1"/>
      <c r="F959" s="1"/>
      <c r="G959" s="1"/>
      <c r="H959" s="1"/>
      <c r="I959" s="1"/>
      <c r="J959" s="1"/>
      <c r="K959" s="1"/>
      <c r="X959" s="1"/>
      <c r="Y959" s="1"/>
      <c r="Z959" s="1"/>
      <c r="AA959" s="1"/>
      <c r="AB959" s="1"/>
      <c r="AC959" s="1"/>
    </row>
    <row r="960" ht="12.75" customHeight="1">
      <c r="A960" s="1"/>
      <c r="B960" s="1"/>
      <c r="C960" s="1"/>
      <c r="D960" s="1"/>
      <c r="E960" s="1"/>
      <c r="F960" s="1"/>
      <c r="G960" s="1"/>
      <c r="H960" s="1"/>
      <c r="I960" s="1"/>
      <c r="J960" s="1"/>
      <c r="K960" s="1"/>
      <c r="X960" s="1"/>
      <c r="Y960" s="1"/>
      <c r="Z960" s="1"/>
      <c r="AA960" s="1"/>
      <c r="AB960" s="1"/>
      <c r="AC960" s="1"/>
    </row>
    <row r="961" ht="12.75" customHeight="1">
      <c r="A961" s="1"/>
      <c r="B961" s="1"/>
      <c r="C961" s="1"/>
      <c r="D961" s="1"/>
      <c r="E961" s="1"/>
      <c r="F961" s="1"/>
      <c r="G961" s="1"/>
      <c r="H961" s="1"/>
      <c r="I961" s="1"/>
      <c r="J961" s="1"/>
      <c r="K961" s="1"/>
      <c r="X961" s="1"/>
      <c r="Y961" s="1"/>
      <c r="Z961" s="1"/>
      <c r="AA961" s="1"/>
      <c r="AB961" s="1"/>
      <c r="AC961" s="1"/>
    </row>
    <row r="962" ht="12.75" customHeight="1">
      <c r="A962" s="1"/>
      <c r="B962" s="1"/>
      <c r="C962" s="1"/>
      <c r="D962" s="1"/>
      <c r="E962" s="1"/>
      <c r="F962" s="1"/>
      <c r="G962" s="1"/>
      <c r="H962" s="1"/>
      <c r="I962" s="1"/>
      <c r="J962" s="1"/>
      <c r="K962" s="1"/>
      <c r="X962" s="1"/>
      <c r="Y962" s="1"/>
      <c r="Z962" s="1"/>
      <c r="AA962" s="1"/>
      <c r="AB962" s="1"/>
      <c r="AC962" s="1"/>
    </row>
    <row r="963" ht="12.75" customHeight="1">
      <c r="A963" s="1"/>
      <c r="B963" s="1"/>
      <c r="C963" s="1"/>
      <c r="D963" s="1"/>
      <c r="E963" s="1"/>
      <c r="F963" s="1"/>
      <c r="G963" s="1"/>
      <c r="H963" s="1"/>
      <c r="I963" s="1"/>
      <c r="J963" s="1"/>
      <c r="K963" s="1"/>
      <c r="X963" s="1"/>
      <c r="Y963" s="1"/>
      <c r="Z963" s="1"/>
      <c r="AA963" s="1"/>
      <c r="AB963" s="1"/>
      <c r="AC963" s="1"/>
    </row>
    <row r="964" ht="12.75" customHeight="1">
      <c r="A964" s="1"/>
      <c r="B964" s="1"/>
      <c r="C964" s="1"/>
      <c r="D964" s="1"/>
      <c r="E964" s="1"/>
      <c r="F964" s="1"/>
      <c r="G964" s="1"/>
      <c r="H964" s="1"/>
      <c r="I964" s="1"/>
      <c r="J964" s="1"/>
      <c r="K964" s="1"/>
      <c r="X964" s="1"/>
      <c r="Y964" s="1"/>
      <c r="Z964" s="1"/>
      <c r="AA964" s="1"/>
      <c r="AB964" s="1"/>
      <c r="AC964" s="1"/>
    </row>
    <row r="965" ht="12.75" customHeight="1">
      <c r="A965" s="1"/>
      <c r="B965" s="1"/>
      <c r="C965" s="1"/>
      <c r="D965" s="1"/>
      <c r="E965" s="1"/>
      <c r="F965" s="1"/>
      <c r="G965" s="1"/>
      <c r="H965" s="1"/>
      <c r="I965" s="1"/>
      <c r="J965" s="1"/>
      <c r="K965" s="1"/>
      <c r="X965" s="1"/>
      <c r="Y965" s="1"/>
      <c r="Z965" s="1"/>
      <c r="AA965" s="1"/>
      <c r="AB965" s="1"/>
      <c r="AC965" s="1"/>
    </row>
    <row r="966" ht="12.75" customHeight="1">
      <c r="A966" s="1"/>
      <c r="B966" s="1"/>
      <c r="C966" s="1"/>
      <c r="D966" s="1"/>
      <c r="E966" s="1"/>
      <c r="F966" s="1"/>
      <c r="G966" s="1"/>
      <c r="H966" s="1"/>
      <c r="I966" s="1"/>
      <c r="J966" s="1"/>
      <c r="K966" s="1"/>
      <c r="X966" s="1"/>
      <c r="Y966" s="1"/>
      <c r="Z966" s="1"/>
      <c r="AA966" s="1"/>
      <c r="AB966" s="1"/>
      <c r="AC966" s="1"/>
    </row>
    <row r="967" ht="12.75" customHeight="1">
      <c r="A967" s="1"/>
      <c r="B967" s="1"/>
      <c r="C967" s="1"/>
      <c r="D967" s="1"/>
      <c r="E967" s="1"/>
      <c r="F967" s="1"/>
      <c r="G967" s="1"/>
      <c r="H967" s="1"/>
      <c r="I967" s="1"/>
      <c r="J967" s="1"/>
      <c r="K967" s="1"/>
      <c r="X967" s="1"/>
      <c r="Y967" s="1"/>
      <c r="Z967" s="1"/>
      <c r="AA967" s="1"/>
      <c r="AB967" s="1"/>
      <c r="AC967" s="1"/>
    </row>
    <row r="968" ht="12.75" customHeight="1">
      <c r="A968" s="1"/>
      <c r="B968" s="1"/>
      <c r="C968" s="1"/>
      <c r="D968" s="1"/>
      <c r="E968" s="1"/>
      <c r="F968" s="1"/>
      <c r="G968" s="1"/>
      <c r="H968" s="1"/>
      <c r="I968" s="1"/>
      <c r="J968" s="1"/>
      <c r="K968" s="1"/>
      <c r="X968" s="1"/>
      <c r="Y968" s="1"/>
      <c r="Z968" s="1"/>
      <c r="AA968" s="1"/>
      <c r="AB968" s="1"/>
      <c r="AC968" s="1"/>
    </row>
    <row r="969" ht="12.75" customHeight="1">
      <c r="A969" s="1"/>
      <c r="B969" s="1"/>
      <c r="C969" s="1"/>
      <c r="D969" s="1"/>
      <c r="E969" s="1"/>
      <c r="F969" s="1"/>
      <c r="G969" s="1"/>
      <c r="H969" s="1"/>
      <c r="I969" s="1"/>
      <c r="J969" s="1"/>
      <c r="K969" s="1"/>
      <c r="X969" s="1"/>
      <c r="Y969" s="1"/>
      <c r="Z969" s="1"/>
      <c r="AA969" s="1"/>
      <c r="AB969" s="1"/>
      <c r="AC969" s="1"/>
    </row>
    <row r="970" ht="12.75" customHeight="1">
      <c r="A970" s="1"/>
      <c r="B970" s="1"/>
      <c r="C970" s="1"/>
      <c r="D970" s="1"/>
      <c r="E970" s="1"/>
      <c r="F970" s="1"/>
      <c r="G970" s="1"/>
      <c r="H970" s="1"/>
      <c r="I970" s="1"/>
      <c r="J970" s="1"/>
      <c r="K970" s="1"/>
      <c r="X970" s="1"/>
      <c r="Y970" s="1"/>
      <c r="Z970" s="1"/>
      <c r="AA970" s="1"/>
      <c r="AB970" s="1"/>
      <c r="AC970" s="1"/>
    </row>
    <row r="971" ht="12.75" customHeight="1">
      <c r="D971" s="1"/>
      <c r="E971" s="1"/>
      <c r="F971" s="1"/>
      <c r="G971" s="1"/>
      <c r="H971" s="1"/>
      <c r="I971" s="1"/>
      <c r="J971" s="1"/>
      <c r="K971" s="1"/>
      <c r="X971" s="1"/>
      <c r="Y971" s="1"/>
      <c r="Z971" s="1"/>
      <c r="AA971" s="1"/>
      <c r="AB971" s="1"/>
      <c r="AC971" s="1"/>
    </row>
    <row r="972" ht="12.75" customHeight="1">
      <c r="D972" s="1"/>
      <c r="E972" s="1"/>
      <c r="F972" s="1"/>
      <c r="G972" s="1"/>
      <c r="H972" s="1"/>
      <c r="X972" s="1"/>
      <c r="Y972" s="1"/>
      <c r="Z972" s="1"/>
      <c r="AA972" s="1"/>
      <c r="AB972" s="1"/>
      <c r="AC972" s="1"/>
    </row>
    <row r="973" ht="12.75" customHeight="1">
      <c r="D973" s="1"/>
      <c r="E973" s="1"/>
      <c r="F973" s="1"/>
      <c r="G973" s="1"/>
      <c r="H973" s="1"/>
      <c r="X973" s="1"/>
      <c r="Y973" s="1"/>
      <c r="Z973" s="1"/>
      <c r="AA973" s="1"/>
      <c r="AB973" s="1"/>
      <c r="AC973" s="1"/>
    </row>
    <row r="974" ht="12.75" customHeight="1">
      <c r="D974" s="1"/>
      <c r="E974" s="1"/>
      <c r="F974" s="1"/>
      <c r="G974" s="1"/>
      <c r="H974" s="1"/>
      <c r="X974" s="1"/>
      <c r="Y974" s="1"/>
      <c r="Z974" s="1"/>
      <c r="AA974" s="1"/>
      <c r="AB974" s="1"/>
      <c r="AC974" s="1"/>
    </row>
    <row r="975" ht="12.75" customHeight="1">
      <c r="D975" s="1"/>
      <c r="E975" s="1"/>
      <c r="F975" s="1"/>
      <c r="G975" s="1"/>
      <c r="H975" s="1"/>
      <c r="X975" s="1"/>
      <c r="Y975" s="1"/>
      <c r="Z975" s="1"/>
      <c r="AA975" s="1"/>
      <c r="AB975" s="1"/>
      <c r="AC975" s="1"/>
    </row>
  </sheetData>
  <mergeCells count="20">
    <mergeCell ref="G13:H13"/>
    <mergeCell ref="A16:C16"/>
    <mergeCell ref="E16:G16"/>
    <mergeCell ref="I16:K16"/>
    <mergeCell ref="A17:B17"/>
    <mergeCell ref="I18:J18"/>
    <mergeCell ref="I19:J19"/>
    <mergeCell ref="I25:J25"/>
    <mergeCell ref="I26:J26"/>
    <mergeCell ref="I27:J27"/>
    <mergeCell ref="I28:J28"/>
    <mergeCell ref="I29:J29"/>
    <mergeCell ref="I30:J30"/>
    <mergeCell ref="E19:F19"/>
    <mergeCell ref="E20:F20"/>
    <mergeCell ref="I20:J20"/>
    <mergeCell ref="I21:J21"/>
    <mergeCell ref="I22:J22"/>
    <mergeCell ref="I23:J23"/>
    <mergeCell ref="I24:J24"/>
  </mergeCells>
  <printOptions/>
  <pageMargins bottom="0.75" footer="0.0" header="0.0" left="0.7" right="0.7" top="0.75"/>
  <pageSetup orientation="landscape"/>
  <headerFooter>
    <oddHeader>&amp;L&amp;A Page &amp;P of </oddHeader>
    <oddFooter>&amp;C 2105 1st Ave S, Minneapolis, MN 55404 Toll Free: 1-800-946-3640  Phone: 612-870-3461  Fax: 612-813-5612 info@windustry.org www.windustry.org</oddFooter>
  </headerFooter>
  <drawing r:id="rId2"/>
  <legacyDrawing r:id="rId3"/>
</worksheet>
</file>