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Amith Projects\MS Excel Projects\"/>
    </mc:Choice>
  </mc:AlternateContent>
  <bookViews>
    <workbookView xWindow="0" yWindow="0" windowWidth="19848" windowHeight="9072" activeTab="2"/>
  </bookViews>
  <sheets>
    <sheet name="Data" sheetId="1" r:id="rId1"/>
    <sheet name="Pivot Table" sheetId="2" r:id="rId2"/>
    <sheet name="DashBoard" sheetId="3" r:id="rId3"/>
  </sheets>
  <definedNames>
    <definedName name="Slicer_Month">#N/A</definedName>
    <definedName name="Slicer_Quarte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2" l="1"/>
  <c r="C16" i="2"/>
  <c r="C14"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C17" i="2"/>
  <c r="C25" i="2"/>
  <c r="C24" i="2"/>
  <c r="C15" i="2"/>
  <c r="C13" i="2"/>
  <c r="C26" i="2"/>
  <c r="C19" i="2"/>
  <c r="C23" i="2"/>
  <c r="C20" i="2" l="1"/>
</calcChain>
</file>

<file path=xl/sharedStrings.xml><?xml version="1.0" encoding="utf-8"?>
<sst xmlns="http://schemas.openxmlformats.org/spreadsheetml/2006/main" count="296" uniqueCount="62">
  <si>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</si>
  <si>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</si>
  <si>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</si>
  <si>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</si>
  <si>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</si>
  <si>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</si>
  <si>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</si>
  <si>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</si>
  <si>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</si>
  <si>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</si>
  <si>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</si>
  <si>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</si>
  <si>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</si>
  <si>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</si>
  <si>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</si>
  <si>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</si>
  <si>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</si>
  <si>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</si>
  <si>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</si>
  <si>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</si>
  <si>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</si>
  <si>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</si>
  <si>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</si>
  <si>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</si>
  <si>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</si>
  <si>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</si>
  <si>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t>
  </si>
  <si>
    <t>Quarter</t>
  </si>
  <si>
    <t>Row Labels</t>
  </si>
  <si>
    <t>Jan</t>
  </si>
  <si>
    <t>Feb</t>
  </si>
  <si>
    <t>Mar</t>
  </si>
  <si>
    <t>Apr</t>
  </si>
  <si>
    <t>May</t>
  </si>
  <si>
    <t>Jun</t>
  </si>
  <si>
    <t>Jul</t>
  </si>
  <si>
    <t>Aug</t>
  </si>
  <si>
    <t>Sep</t>
  </si>
  <si>
    <t>Oct</t>
  </si>
  <si>
    <t>Nov</t>
  </si>
  <si>
    <t>Dec</t>
  </si>
  <si>
    <t>Grand Total</t>
  </si>
  <si>
    <t>Sales VS Target Sales By Month</t>
  </si>
  <si>
    <t xml:space="preserve"> Profit</t>
  </si>
  <si>
    <t xml:space="preserve"> Target Sales</t>
  </si>
  <si>
    <t xml:space="preserve"> Sales</t>
  </si>
  <si>
    <t xml:space="preserve"> No of Customers</t>
  </si>
  <si>
    <t xml:space="preserve">   No. of Customer By Month</t>
  </si>
  <si>
    <t xml:space="preserve"> Profit VS Sales Region</t>
  </si>
  <si>
    <t xml:space="preserve"> Score</t>
  </si>
  <si>
    <t>Customer Satisfaction Score</t>
  </si>
  <si>
    <t>Sales By Country</t>
  </si>
  <si>
    <t>Average of Sales Completion Rate</t>
  </si>
  <si>
    <t>Average of Profit Completion Rate</t>
  </si>
  <si>
    <t>Average of Customer Completion Rate</t>
  </si>
  <si>
    <t>Values</t>
  </si>
  <si>
    <t>Pending</t>
  </si>
  <si>
    <t>Metrics</t>
  </si>
  <si>
    <t>No. of Customers</t>
  </si>
  <si>
    <t>Total</t>
  </si>
  <si>
    <t>KPI WORKOUT</t>
  </si>
  <si>
    <t>Sales vs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</si>
</sst>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 #,##0_ ;_ * \-#,##0_ ;_ * &quot;-&quot;??_ ;_ @_ "/>
    <numFmt numFmtId="165" formatCode="0.0,&quot;k&quot;"/>
    <numFmt numFmtId="166" formatCode="_-[$$-409]* #,##0_ ;_-[$$-409]* \-#,##0\ ;_-[$$-409]* &quot;-&quot;??_ ;_-@_ "/>
  </numFmts>
  <fonts count="4">
    <font>
      <sz val="11"/>
      <color theme="1"/>
      <name val="Aptos Narrow"/>
      <family val="2"/>
      <scheme val="minor"/>
    </font>
    <font>
      <sz val="11"/>
      <color theme="1"/>
      <name val="Aptos Narrow"/>
      <family val="2"/>
      <scheme val="minor"/>
    </font>
    <font>
      <sz val="12"/>
      <color rgb="FFFF0000"/>
      <name val="Aptos Narrow"/>
      <scheme val="minor"/>
    </font>
    <font>
      <sz val="12"/>
      <color rgb="FFFF0000"/>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165" fontId="0" fillId="0" borderId="0" xfId="0" applyNumberFormat="1"/>
    <xf numFmtId="0" fontId="3" fillId="0" borderId="0" xfId="0" applyFont="1"/>
    <xf numFmtId="9" fontId="0" fillId="0" borderId="0" xfId="0" applyNumberFormat="1"/>
    <xf numFmtId="0" fontId="0" fillId="0" borderId="0" xfId="0" applyNumberFormat="1" applyAlignment="1">
      <alignment horizontal="left"/>
    </xf>
    <xf numFmtId="9" fontId="0" fillId="0" borderId="0" xfId="2" applyFont="1"/>
    <xf numFmtId="166" fontId="0" fillId="0" borderId="0" xfId="0" applyNumberFormat="1"/>
    <xf numFmtId="0" fontId="2" fillId="0" borderId="0" xfId="0" applyNumberFormat="1" applyFont="1"/>
    <xf numFmtId="0" fontId="0" fillId="2" borderId="0" xfId="0" applyFill="1" applyAlignment="1">
      <alignment horizontal="left"/>
    </xf>
    <xf numFmtId="0" fontId="0" fillId="2" borderId="0" xfId="0" applyFill="1"/>
  </cellXfs>
  <cellStyles count="3">
    <cellStyle name="Comma" xfId="1" builtinId="3"/>
    <cellStyle name="Normal" xfId="0" builtinId="0"/>
    <cellStyle name="Percent" xfId="2" builtinId="5"/>
  </cellStyles>
  <dxfs count="62">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numFmt numFmtId="13" formatCode="0%"/>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0" formatCode="General"/>
    </dxf>
    <dxf>
      <numFmt numFmtId="164" formatCode="_ * #,##0_ ;_ * \-#,##0_ ;_ * &quot;-&quot;??_ ;_ @_ "/>
    </dxf>
    <dxf>
      <numFmt numFmtId="164" formatCode="_ * #,##0_ ;_ * \-#,##0_ ;_ * &quot;-&quot;??_ ;_ @_ "/>
    </dxf>
    <dxf>
      <numFmt numFmtId="164" formatCode="_ * #,##0_ ;_ * \-#,##0_ ;_ * &quot;-&quot;??_ ;_ @_ "/>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9936777975746"/>
          <c:y val="3.4526586954408474E-2"/>
          <c:w val="0.78446749813207639"/>
          <c:h val="0.965473413045591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AE-4832-84EF-DED1D0827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AE-4832-84EF-DED1D0827344}"/>
              </c:ext>
            </c:extLst>
          </c:dPt>
          <c:cat>
            <c:strRef>
              <c:f>'Pivot Table'!$A$13:$B$14</c:f>
              <c:strCache>
                <c:ptCount val="2"/>
                <c:pt idx="0">
                  <c:v>Average of Sales Completion Rate</c:v>
                </c:pt>
                <c:pt idx="1">
                  <c:v>Pending</c:v>
                </c:pt>
              </c:strCache>
            </c:strRef>
          </c:cat>
          <c:val>
            <c:numRef>
              <c:f>'Pivot Table'!$C$13:$C$14</c:f>
              <c:numCache>
                <c:formatCode>0%</c:formatCode>
                <c:ptCount val="2"/>
                <c:pt idx="0">
                  <c:v>0.85555555555555574</c:v>
                </c:pt>
                <c:pt idx="1">
                  <c:v>0.14444444444444426</c:v>
                </c:pt>
              </c:numCache>
            </c:numRef>
          </c:val>
          <c:extLst>
            <c:ext xmlns:c16="http://schemas.microsoft.com/office/drawing/2014/chart" uri="{C3380CC4-5D6E-409C-BE32-E72D297353CC}">
              <c16:uniqueId val="{00000004-ECAE-4832-84EF-DED1D0827344}"/>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9936777975746"/>
          <c:y val="3.4526586954408474E-2"/>
          <c:w val="0.78446749813207639"/>
          <c:h val="0.965473413045591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24-406E-A0F0-B145DDEED6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24-406E-A0F0-B145DDEED606}"/>
              </c:ext>
            </c:extLst>
          </c:dPt>
          <c:cat>
            <c:strRef>
              <c:f>'Pivot Table'!$B$15:$B$16</c:f>
              <c:strCache>
                <c:ptCount val="2"/>
                <c:pt idx="0">
                  <c:v>Average of Sales Completion Rate</c:v>
                </c:pt>
                <c:pt idx="1">
                  <c:v>Pending</c:v>
                </c:pt>
              </c:strCache>
            </c:strRef>
          </c:cat>
          <c:val>
            <c:numRef>
              <c:f>'Pivot Table'!$C$15:$C$16</c:f>
              <c:numCache>
                <c:formatCode>0%</c:formatCode>
                <c:ptCount val="2"/>
                <c:pt idx="0">
                  <c:v>0.85555555555555574</c:v>
                </c:pt>
                <c:pt idx="1">
                  <c:v>0.14444444444444426</c:v>
                </c:pt>
              </c:numCache>
            </c:numRef>
          </c:val>
          <c:extLst>
            <c:ext xmlns:c16="http://schemas.microsoft.com/office/drawing/2014/chart" uri="{C3380CC4-5D6E-409C-BE32-E72D297353CC}">
              <c16:uniqueId val="{00000004-A624-406E-A0F0-B145DDEED606}"/>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9936777975746"/>
          <c:y val="3.4526586954408474E-2"/>
          <c:w val="0.78446749813207639"/>
          <c:h val="0.965473413045591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4C-47F1-8A1B-93C478BB18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4C-47F1-8A1B-93C478BB1823}"/>
              </c:ext>
            </c:extLst>
          </c:dPt>
          <c:cat>
            <c:strRef>
              <c:f>'Pivot Table'!$B$17:$B$18</c:f>
              <c:strCache>
                <c:ptCount val="2"/>
                <c:pt idx="0">
                  <c:v>Average of Customer Completion Rate</c:v>
                </c:pt>
                <c:pt idx="1">
                  <c:v>Pending</c:v>
                </c:pt>
              </c:strCache>
            </c:strRef>
          </c:cat>
          <c:val>
            <c:numRef>
              <c:f>'Pivot Table'!$C$17:$C$18</c:f>
              <c:numCache>
                <c:formatCode>0%</c:formatCode>
                <c:ptCount val="2"/>
                <c:pt idx="0">
                  <c:v>0.85555555555555574</c:v>
                </c:pt>
                <c:pt idx="1">
                  <c:v>0.14444444444444426</c:v>
                </c:pt>
              </c:numCache>
            </c:numRef>
          </c:val>
          <c:extLst>
            <c:ext xmlns:c16="http://schemas.microsoft.com/office/drawing/2014/chart" uri="{C3380CC4-5D6E-409C-BE32-E72D297353CC}">
              <c16:uniqueId val="{00000004-5C4C-47F1-8A1B-93C478BB1823}"/>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9936777975746"/>
          <c:y val="3.4526586954408474E-2"/>
          <c:w val="0.78446749813207639"/>
          <c:h val="0.9654734130455915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8E-425C-9B0D-2EAF93F9BE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8E-425C-9B0D-2EAF93F9BE21}"/>
              </c:ext>
            </c:extLst>
          </c:dPt>
          <c:cat>
            <c:strRef>
              <c:f>'Pivot Table'!$B$19:$B$20</c:f>
              <c:strCache>
                <c:ptCount val="2"/>
                <c:pt idx="0">
                  <c:v>Sales vs Target</c:v>
                </c:pt>
                <c:pt idx="1">
                  <c:v>Pending</c:v>
                </c:pt>
              </c:strCache>
            </c:strRef>
          </c:cat>
          <c:val>
            <c:numRef>
              <c:f>'Pivot Table'!$C$19:$C$20</c:f>
              <c:numCache>
                <c:formatCode>0%</c:formatCode>
                <c:ptCount val="2"/>
                <c:pt idx="0">
                  <c:v>0.94228707956335067</c:v>
                </c:pt>
                <c:pt idx="1">
                  <c:v>5.7712920436649329E-2</c:v>
                </c:pt>
              </c:numCache>
            </c:numRef>
          </c:val>
          <c:extLst>
            <c:ext xmlns:c16="http://schemas.microsoft.com/office/drawing/2014/chart" uri="{C3380CC4-5D6E-409C-BE32-E72D297353CC}">
              <c16:uniqueId val="{00000004-9A8E-425C-9B0D-2EAF93F9BE21}"/>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sz="1400" b="1">
                <a:solidFill>
                  <a:schemeClr val="tx2"/>
                </a:solidFill>
                <a:latin typeface="Calibri" panose="020F0502020204030204" pitchFamily="34" charset="0"/>
                <a:ea typeface="Calibri" panose="020F0502020204030204" pitchFamily="34" charset="0"/>
                <a:cs typeface="Calibri" panose="020F0502020204030204" pitchFamily="34" charset="0"/>
              </a:rPr>
              <a:t>Sales vs Target by Month</a:t>
            </a:r>
            <a:endParaRPr lang="en-US" sz="1800" b="1">
              <a:solidFill>
                <a:schemeClr val="tx2"/>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1.9875391052972001E-2"/>
          <c:y val="4.6714460095919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pivotFmt>
    </c:pivotFmts>
    <c:plotArea>
      <c:layout>
        <c:manualLayout>
          <c:layoutTarget val="inner"/>
          <c:xMode val="edge"/>
          <c:yMode val="edge"/>
          <c:x val="1.7608933827897091E-2"/>
          <c:y val="0.23931150557709699"/>
          <c:w val="0.97334160539620096"/>
          <c:h val="0.55938700539291908"/>
        </c:manualLayout>
      </c:layout>
      <c:barChart>
        <c:barDir val="col"/>
        <c:grouping val="stacked"/>
        <c:varyColors val="0"/>
        <c:ser>
          <c:idx val="0"/>
          <c:order val="0"/>
          <c:tx>
            <c:strRef>
              <c:f>'Pivot Table'!$G$9</c:f>
              <c:strCache>
                <c:ptCount val="1"/>
                <c:pt idx="0">
                  <c:v> Sales</c:v>
                </c:pt>
              </c:strCache>
            </c:strRef>
          </c:tx>
          <c:spPr>
            <a:solidFill>
              <a:schemeClr val="accent1"/>
            </a:solidFill>
            <a:ln>
              <a:noFill/>
            </a:ln>
            <a:effectLst/>
          </c:spPr>
          <c:invertIfNegative val="0"/>
          <c:cat>
            <c:strRef>
              <c:f>'Pivot Table'!$F$10:$F$22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Table'!$G$10:$G$22</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extLst>
            <c:ext xmlns:c16="http://schemas.microsoft.com/office/drawing/2014/chart" uri="{C3380CC4-5D6E-409C-BE32-E72D297353CC}">
              <c16:uniqueId val="{00000000-07A6-4239-978F-B47BCC65A898}"/>
            </c:ext>
          </c:extLst>
        </c:ser>
        <c:ser>
          <c:idx val="1"/>
          <c:order val="1"/>
          <c:tx>
            <c:strRef>
              <c:f>'Pivot Table'!$H$9</c:f>
              <c:strCache>
                <c:ptCount val="1"/>
                <c:pt idx="0">
                  <c:v>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Table'!$F$10:$F$22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Table'!$H$10:$H$22</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extLst>
            <c:ext xmlns:c16="http://schemas.microsoft.com/office/drawing/2014/chart" uri="{C3380CC4-5D6E-409C-BE32-E72D297353CC}">
              <c16:uniqueId val="{00000001-07A6-4239-978F-B47BCC65A898}"/>
            </c:ext>
          </c:extLst>
        </c:ser>
        <c:dLbls>
          <c:showLegendKey val="0"/>
          <c:showVal val="0"/>
          <c:showCatName val="0"/>
          <c:showSerName val="0"/>
          <c:showPercent val="0"/>
          <c:showBubbleSize val="0"/>
        </c:dLbls>
        <c:gapWidth val="30"/>
        <c:overlap val="100"/>
        <c:axId val="993285807"/>
        <c:axId val="993286223"/>
      </c:barChart>
      <c:catAx>
        <c:axId val="99328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286223"/>
        <c:crosses val="autoZero"/>
        <c:auto val="1"/>
        <c:lblAlgn val="ctr"/>
        <c:lblOffset val="100"/>
        <c:noMultiLvlLbl val="0"/>
      </c:catAx>
      <c:valAx>
        <c:axId val="993286223"/>
        <c:scaling>
          <c:orientation val="minMax"/>
        </c:scaling>
        <c:delete val="1"/>
        <c:axPos val="l"/>
        <c:numFmt formatCode="0.0,&quot;k&quot;" sourceLinked="1"/>
        <c:majorTickMark val="out"/>
        <c:minorTickMark val="none"/>
        <c:tickLblPos val="nextTo"/>
        <c:crossAx val="993285807"/>
        <c:crosses val="autoZero"/>
        <c:crossBetween val="between"/>
      </c:valAx>
      <c:spPr>
        <a:noFill/>
        <a:ln>
          <a:noFill/>
        </a:ln>
        <a:effectLst/>
      </c:spPr>
    </c:plotArea>
    <c:legend>
      <c:legendPos val="r"/>
      <c:layout>
        <c:manualLayout>
          <c:xMode val="edge"/>
          <c:yMode val="edge"/>
          <c:x val="0.50586058054041216"/>
          <c:y val="8.3770744977407288E-3"/>
          <c:w val="0.46396399012632494"/>
          <c:h val="0.214859191897642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solidFill>
                  <a:schemeClr val="tx2"/>
                </a:solidFill>
                <a:latin typeface="Calibri" panose="020F0502020204030204" pitchFamily="34" charset="0"/>
                <a:ea typeface="Calibri" panose="020F0502020204030204" pitchFamily="34" charset="0"/>
                <a:cs typeface="Calibri" panose="020F0502020204030204" pitchFamily="34" charset="0"/>
              </a:rPr>
              <a:t>Customer Count by Month</a:t>
            </a:r>
          </a:p>
        </c:rich>
      </c:tx>
      <c:layout>
        <c:manualLayout>
          <c:xMode val="edge"/>
          <c:yMode val="edge"/>
          <c:x val="1.7544952921106492E-2"/>
          <c:y val="4.0800853283986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hade val="50000"/>
              </a:schemeClr>
            </a:solidFill>
            <a:round/>
          </a:ln>
          <a:effectLst/>
        </c:spPr>
        <c:marker>
          <c:symbol val="circle"/>
          <c:size val="5"/>
          <c:spPr>
            <a:solidFill>
              <a:schemeClr val="accent2"/>
            </a:solidFill>
            <a:ln w="9525">
              <a:solidFill>
                <a:schemeClr val="accent1"/>
              </a:solidFill>
            </a:ln>
            <a:effectLst/>
          </c:spPr>
        </c:marker>
      </c:pivotFmt>
    </c:pivotFmts>
    <c:plotArea>
      <c:layout/>
      <c:lineChart>
        <c:grouping val="stacked"/>
        <c:varyColors val="0"/>
        <c:ser>
          <c:idx val="0"/>
          <c:order val="0"/>
          <c:tx>
            <c:strRef>
              <c:f>'Pivot Table'!$K$9</c:f>
              <c:strCache>
                <c:ptCount val="1"/>
                <c:pt idx="0">
                  <c:v>Total</c:v>
                </c:pt>
              </c:strCache>
            </c:strRef>
          </c:tx>
          <c:spPr>
            <a:ln w="28575" cap="rnd">
              <a:solidFill>
                <a:schemeClr val="accent1">
                  <a:shade val="50000"/>
                </a:schemeClr>
              </a:solidFill>
              <a:round/>
            </a:ln>
            <a:effectLst/>
          </c:spPr>
          <c:marker>
            <c:symbol val="circle"/>
            <c:size val="5"/>
            <c:spPr>
              <a:solidFill>
                <a:schemeClr val="accent2"/>
              </a:solidFill>
              <a:ln w="9525">
                <a:solidFill>
                  <a:schemeClr val="accent1"/>
                </a:solidFill>
              </a:ln>
              <a:effectLst/>
            </c:spPr>
          </c:marker>
          <c:cat>
            <c:strRef>
              <c:f>'Pivot Table'!$J$10:$J$22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Table'!$K$10:$K$22</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smooth val="1"/>
          <c:extLst>
            <c:ext xmlns:c16="http://schemas.microsoft.com/office/drawing/2014/chart" uri="{C3380CC4-5D6E-409C-BE32-E72D297353CC}">
              <c16:uniqueId val="{00000000-1C58-4A73-97F7-15DD357786FC}"/>
            </c:ext>
          </c:extLst>
        </c:ser>
        <c:dLbls>
          <c:showLegendKey val="0"/>
          <c:showVal val="0"/>
          <c:showCatName val="0"/>
          <c:showSerName val="0"/>
          <c:showPercent val="0"/>
          <c:showBubbleSize val="0"/>
        </c:dLbls>
        <c:marker val="1"/>
        <c:smooth val="0"/>
        <c:axId val="993290383"/>
        <c:axId val="993289551"/>
      </c:lineChart>
      <c:catAx>
        <c:axId val="9932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289551"/>
        <c:crosses val="autoZero"/>
        <c:auto val="1"/>
        <c:lblAlgn val="ctr"/>
        <c:lblOffset val="100"/>
        <c:noMultiLvlLbl val="0"/>
      </c:catAx>
      <c:valAx>
        <c:axId val="993289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290383"/>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latin typeface="Calibri" panose="020F0502020204030204" pitchFamily="34" charset="0"/>
                <a:ea typeface="Calibri" panose="020F0502020204030204" pitchFamily="34" charset="0"/>
                <a:cs typeface="Calibri" panose="020F0502020204030204" pitchFamily="34" charset="0"/>
              </a:rPr>
              <a:t>Customer Satisfaction Score</a:t>
            </a:r>
          </a:p>
        </c:rich>
      </c:tx>
      <c:layout>
        <c:manualLayout>
          <c:xMode val="edge"/>
          <c:yMode val="edge"/>
          <c:x val="4.3057745288919869E-2"/>
          <c:y val="3.9269403568877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546385948663143"/>
          <c:y val="0.24275036306161174"/>
          <c:w val="0.68709483677430927"/>
          <c:h val="0.61524642323759227"/>
        </c:manualLayout>
      </c:layout>
      <c:barChart>
        <c:barDir val="bar"/>
        <c:grouping val="clustered"/>
        <c:varyColors val="0"/>
        <c:ser>
          <c:idx val="0"/>
          <c:order val="0"/>
          <c:tx>
            <c:strRef>
              <c:f>'Pivot Table'!$R$17</c:f>
              <c:strCache>
                <c:ptCount val="1"/>
                <c:pt idx="0">
                  <c:v>Score</c:v>
                </c:pt>
              </c:strCache>
            </c:strRef>
          </c:tx>
          <c:spPr>
            <a:solidFill>
              <a:schemeClr val="accent1"/>
            </a:solidFill>
            <a:ln>
              <a:noFill/>
            </a:ln>
            <a:effectLst/>
          </c:spPr>
          <c:invertIfNegative val="0"/>
          <c:cat>
            <c:strRef>
              <c:f>'Pivot Table'!$Q$18:$Q$22</c:f>
              <c:strCache>
                <c:ptCount val="5"/>
                <c:pt idx="0">
                  <c:v>Speed</c:v>
                </c:pt>
                <c:pt idx="1">
                  <c:v>Service</c:v>
                </c:pt>
                <c:pt idx="2">
                  <c:v>Quality</c:v>
                </c:pt>
                <c:pt idx="3">
                  <c:v>Hygiene</c:v>
                </c:pt>
                <c:pt idx="4">
                  <c:v>Availability</c:v>
                </c:pt>
              </c:strCache>
            </c:strRef>
          </c:cat>
          <c:val>
            <c:numRef>
              <c:f>'Pivot Table'!$R$18:$R$22</c:f>
              <c:numCache>
                <c:formatCode>General</c:formatCode>
                <c:ptCount val="5"/>
                <c:pt idx="0">
                  <c:v>96</c:v>
                </c:pt>
                <c:pt idx="1">
                  <c:v>66</c:v>
                </c:pt>
                <c:pt idx="2">
                  <c:v>74</c:v>
                </c:pt>
                <c:pt idx="3">
                  <c:v>59</c:v>
                </c:pt>
                <c:pt idx="4">
                  <c:v>41</c:v>
                </c:pt>
              </c:numCache>
            </c:numRef>
          </c:val>
          <c:extLst>
            <c:ext xmlns:c16="http://schemas.microsoft.com/office/drawing/2014/chart" uri="{C3380CC4-5D6E-409C-BE32-E72D297353CC}">
              <c16:uniqueId val="{00000000-3C21-4875-BA0B-99D869C918B6}"/>
            </c:ext>
          </c:extLst>
        </c:ser>
        <c:dLbls>
          <c:showLegendKey val="0"/>
          <c:showVal val="0"/>
          <c:showCatName val="0"/>
          <c:showSerName val="0"/>
          <c:showPercent val="0"/>
          <c:showBubbleSize val="0"/>
        </c:dLbls>
        <c:gapWidth val="182"/>
        <c:axId val="1022171087"/>
        <c:axId val="1022171919"/>
      </c:barChart>
      <c:catAx>
        <c:axId val="102217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71919"/>
        <c:crosses val="autoZero"/>
        <c:auto val="1"/>
        <c:lblAlgn val="ctr"/>
        <c:lblOffset val="100"/>
        <c:noMultiLvlLbl val="0"/>
      </c:catAx>
      <c:valAx>
        <c:axId val="102217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710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2"/>
                </a:solidFill>
                <a:latin typeface="Calibri" panose="020F0502020204030204" pitchFamily="34" charset="0"/>
                <a:ea typeface="Calibri" panose="020F0502020204030204" pitchFamily="34" charset="0"/>
                <a:cs typeface="Calibri" panose="020F0502020204030204" pitchFamily="34" charset="0"/>
              </a:rPr>
              <a:t>Profit</a:t>
            </a:r>
            <a:r>
              <a:rPr lang="en-IN" b="1" baseline="0">
                <a:solidFill>
                  <a:schemeClr val="tx2"/>
                </a:solidFill>
                <a:latin typeface="Calibri" panose="020F0502020204030204" pitchFamily="34" charset="0"/>
                <a:ea typeface="Calibri" panose="020F0502020204030204" pitchFamily="34" charset="0"/>
                <a:cs typeface="Calibri" panose="020F0502020204030204" pitchFamily="34" charset="0"/>
              </a:rPr>
              <a:t> vs Sales by Region</a:t>
            </a:r>
            <a:endParaRPr lang="en-IN" b="1">
              <a:solidFill>
                <a:schemeClr val="tx2"/>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4.0848743593034968E-2"/>
          <c:y val="3.8306183095543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731384198262681"/>
          <c:y val="0.17448172457422545"/>
          <c:w val="0.78851376371657056"/>
          <c:h val="0.68480041037508121"/>
        </c:manualLayout>
      </c:layout>
      <c:barChart>
        <c:barDir val="bar"/>
        <c:grouping val="stacked"/>
        <c:varyColors val="0"/>
        <c:ser>
          <c:idx val="0"/>
          <c:order val="0"/>
          <c:tx>
            <c:strRef>
              <c:f>'Pivot Table'!$N$9</c:f>
              <c:strCache>
                <c:ptCount val="1"/>
                <c:pt idx="0">
                  <c:v>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Table'!$M$10:$M$14</c:f>
              <c:strCache>
                <c:ptCount val="4"/>
                <c:pt idx="0">
                  <c:v>East</c:v>
                </c:pt>
                <c:pt idx="1">
                  <c:v>South</c:v>
                </c:pt>
                <c:pt idx="2">
                  <c:v>West</c:v>
                </c:pt>
                <c:pt idx="3">
                  <c:v>North</c:v>
                </c:pt>
              </c:strCache>
            </c:strRef>
          </c:cat>
          <c:val>
            <c:numRef>
              <c:f>'Pivot Table'!$N$10:$N$14</c:f>
              <c:numCache>
                <c:formatCode>0.0,"k"</c:formatCode>
                <c:ptCount val="4"/>
                <c:pt idx="0">
                  <c:v>45042.857142857159</c:v>
                </c:pt>
                <c:pt idx="1">
                  <c:v>29742.857142857156</c:v>
                </c:pt>
                <c:pt idx="2">
                  <c:v>25300.857142857149</c:v>
                </c:pt>
                <c:pt idx="3">
                  <c:v>13214.285714285725</c:v>
                </c:pt>
              </c:numCache>
            </c:numRef>
          </c:val>
          <c:extLst>
            <c:ext xmlns:c16="http://schemas.microsoft.com/office/drawing/2014/chart" uri="{C3380CC4-5D6E-409C-BE32-E72D297353CC}">
              <c16:uniqueId val="{00000000-95D1-4C8B-8D31-6FE05AF0CA9B}"/>
            </c:ext>
          </c:extLst>
        </c:ser>
        <c:ser>
          <c:idx val="1"/>
          <c:order val="1"/>
          <c:tx>
            <c:strRef>
              <c:f>'Pivot Table'!$O$9</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Table'!$M$10:$M$14</c:f>
              <c:strCache>
                <c:ptCount val="4"/>
                <c:pt idx="0">
                  <c:v>East</c:v>
                </c:pt>
                <c:pt idx="1">
                  <c:v>South</c:v>
                </c:pt>
                <c:pt idx="2">
                  <c:v>West</c:v>
                </c:pt>
                <c:pt idx="3">
                  <c:v>North</c:v>
                </c:pt>
              </c:strCache>
            </c:strRef>
          </c:cat>
          <c:val>
            <c:numRef>
              <c:f>'Pivot Table'!$O$10:$O$14</c:f>
              <c:numCache>
                <c:formatCode>0.0,"k"</c:formatCode>
                <c:ptCount val="4"/>
                <c:pt idx="0">
                  <c:v>50045</c:v>
                </c:pt>
                <c:pt idx="1">
                  <c:v>46112</c:v>
                </c:pt>
                <c:pt idx="2">
                  <c:v>38283</c:v>
                </c:pt>
                <c:pt idx="3">
                  <c:v>22921</c:v>
                </c:pt>
              </c:numCache>
            </c:numRef>
          </c:val>
          <c:extLst>
            <c:ext xmlns:c16="http://schemas.microsoft.com/office/drawing/2014/chart" uri="{C3380CC4-5D6E-409C-BE32-E72D297353CC}">
              <c16:uniqueId val="{00000001-95D1-4C8B-8D31-6FE05AF0CA9B}"/>
            </c:ext>
          </c:extLst>
        </c:ser>
        <c:dLbls>
          <c:dLblPos val="ctr"/>
          <c:showLegendKey val="0"/>
          <c:showVal val="1"/>
          <c:showCatName val="0"/>
          <c:showSerName val="0"/>
          <c:showPercent val="0"/>
          <c:showBubbleSize val="0"/>
        </c:dLbls>
        <c:gapWidth val="65"/>
        <c:overlap val="100"/>
        <c:axId val="977318127"/>
        <c:axId val="977322703"/>
      </c:barChart>
      <c:catAx>
        <c:axId val="97731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322703"/>
        <c:crosses val="autoZero"/>
        <c:auto val="1"/>
        <c:lblAlgn val="ctr"/>
        <c:lblOffset val="100"/>
        <c:noMultiLvlLbl val="0"/>
      </c:catAx>
      <c:valAx>
        <c:axId val="977322703"/>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318127"/>
        <c:crosses val="autoZero"/>
        <c:crossBetween val="between"/>
      </c:valAx>
      <c:spPr>
        <a:noFill/>
        <a:ln>
          <a:noFill/>
        </a:ln>
        <a:effectLst/>
      </c:spPr>
    </c:plotArea>
    <c:legend>
      <c:legendPos val="r"/>
      <c:layout>
        <c:manualLayout>
          <c:xMode val="edge"/>
          <c:yMode val="edge"/>
          <c:x val="0.59913436472594139"/>
          <c:y val="3.268828999424462E-2"/>
          <c:w val="0.35409018191652547"/>
          <c:h val="0.208812034544621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latin typeface="Calibri" panose="020F0502020204030204" pitchFamily="34" charset="0"/>
                <a:ea typeface="Calibri" panose="020F0502020204030204" pitchFamily="34" charset="0"/>
                <a:cs typeface="Calibri" panose="020F0502020204030204" pitchFamily="34" charset="0"/>
              </a:rPr>
              <a:t>Sales</a:t>
            </a:r>
            <a:r>
              <a:rPr lang="en-US" b="1" baseline="0">
                <a:solidFill>
                  <a:schemeClr val="tx2"/>
                </a:solidFill>
                <a:latin typeface="Calibri" panose="020F0502020204030204" pitchFamily="34" charset="0"/>
                <a:ea typeface="Calibri" panose="020F0502020204030204" pitchFamily="34" charset="0"/>
                <a:cs typeface="Calibri" panose="020F0502020204030204" pitchFamily="34" charset="0"/>
              </a:rPr>
              <a:t> By Country</a:t>
            </a:r>
            <a:endParaRPr lang="en-US" b="1">
              <a:solidFill>
                <a:schemeClr val="tx2"/>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5.183387466198474E-2"/>
          <c:y val="2.30681824374064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46796164095559"/>
          <c:y val="0.11817500317219944"/>
          <c:w val="0.70167470181637348"/>
          <c:h val="0.81032427014113106"/>
        </c:manualLayout>
      </c:layout>
      <c:bar3DChart>
        <c:barDir val="bar"/>
        <c:grouping val="clustered"/>
        <c:varyColors val="0"/>
        <c:ser>
          <c:idx val="0"/>
          <c:order val="0"/>
          <c:tx>
            <c:strRef>
              <c:f>'Pivot Table'!$T$18</c:f>
              <c:strCache>
                <c:ptCount val="1"/>
                <c:pt idx="0">
                  <c:v>Argentina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Table'!$U$17</c:f>
              <c:strCache>
                <c:ptCount val="1"/>
                <c:pt idx="0">
                  <c:v>Score</c:v>
                </c:pt>
              </c:strCache>
            </c:strRef>
          </c:cat>
          <c:val>
            <c:numRef>
              <c:f>'Pivot Table'!$U$18</c:f>
              <c:numCache>
                <c:formatCode>0.0,"k"</c:formatCode>
                <c:ptCount val="1"/>
                <c:pt idx="0">
                  <c:v>30381</c:v>
                </c:pt>
              </c:numCache>
            </c:numRef>
          </c:val>
          <c:extLst>
            <c:ext xmlns:c16="http://schemas.microsoft.com/office/drawing/2014/chart" uri="{C3380CC4-5D6E-409C-BE32-E72D297353CC}">
              <c16:uniqueId val="{00000000-7917-4EC1-8785-5C1F35B8AE13}"/>
            </c:ext>
          </c:extLst>
        </c:ser>
        <c:ser>
          <c:idx val="1"/>
          <c:order val="1"/>
          <c:tx>
            <c:strRef>
              <c:f>'Pivot Table'!$T$19</c:f>
              <c:strCache>
                <c:ptCount val="1"/>
                <c:pt idx="0">
                  <c:v>Brazil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Table'!$U$17</c:f>
              <c:strCache>
                <c:ptCount val="1"/>
                <c:pt idx="0">
                  <c:v>Score</c:v>
                </c:pt>
              </c:strCache>
            </c:strRef>
          </c:cat>
          <c:val>
            <c:numRef>
              <c:f>'Pivot Table'!$U$19</c:f>
              <c:numCache>
                <c:formatCode>0.0,"k"</c:formatCode>
                <c:ptCount val="1"/>
                <c:pt idx="0">
                  <c:v>63874</c:v>
                </c:pt>
              </c:numCache>
            </c:numRef>
          </c:val>
          <c:extLst>
            <c:ext xmlns:c16="http://schemas.microsoft.com/office/drawing/2014/chart" uri="{C3380CC4-5D6E-409C-BE32-E72D297353CC}">
              <c16:uniqueId val="{00000000-8BD8-44D8-AF76-16CCFA8A5135}"/>
            </c:ext>
          </c:extLst>
        </c:ser>
        <c:ser>
          <c:idx val="2"/>
          <c:order val="2"/>
          <c:tx>
            <c:strRef>
              <c:f>'Pivot Table'!$T$20</c:f>
              <c:strCache>
                <c:ptCount val="1"/>
                <c:pt idx="0">
                  <c:v>Colombia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Table'!$U$17</c:f>
              <c:strCache>
                <c:ptCount val="1"/>
                <c:pt idx="0">
                  <c:v>Score</c:v>
                </c:pt>
              </c:strCache>
            </c:strRef>
          </c:cat>
          <c:val>
            <c:numRef>
              <c:f>'Pivot Table'!$U$20</c:f>
              <c:numCache>
                <c:formatCode>0.0,"k"</c:formatCode>
                <c:ptCount val="1"/>
                <c:pt idx="0">
                  <c:v>25744</c:v>
                </c:pt>
              </c:numCache>
            </c:numRef>
          </c:val>
          <c:extLst>
            <c:ext xmlns:c16="http://schemas.microsoft.com/office/drawing/2014/chart" uri="{C3380CC4-5D6E-409C-BE32-E72D297353CC}">
              <c16:uniqueId val="{00000001-8BD8-44D8-AF76-16CCFA8A5135}"/>
            </c:ext>
          </c:extLst>
        </c:ser>
        <c:ser>
          <c:idx val="3"/>
          <c:order val="3"/>
          <c:tx>
            <c:strRef>
              <c:f>'Pivot Table'!$T$21</c:f>
              <c:strCache>
                <c:ptCount val="1"/>
                <c:pt idx="0">
                  <c:v>Ecuador</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Table'!$U$17</c:f>
              <c:strCache>
                <c:ptCount val="1"/>
                <c:pt idx="0">
                  <c:v>Score</c:v>
                </c:pt>
              </c:strCache>
            </c:strRef>
          </c:cat>
          <c:val>
            <c:numRef>
              <c:f>'Pivot Table'!$U$21</c:f>
              <c:numCache>
                <c:formatCode>0.0,"k"</c:formatCode>
                <c:ptCount val="1"/>
                <c:pt idx="0">
                  <c:v>23719</c:v>
                </c:pt>
              </c:numCache>
            </c:numRef>
          </c:val>
          <c:extLst>
            <c:ext xmlns:c16="http://schemas.microsoft.com/office/drawing/2014/chart" uri="{C3380CC4-5D6E-409C-BE32-E72D297353CC}">
              <c16:uniqueId val="{00000002-8BD8-44D8-AF76-16CCFA8A5135}"/>
            </c:ext>
          </c:extLst>
        </c:ser>
        <c:ser>
          <c:idx val="4"/>
          <c:order val="4"/>
          <c:tx>
            <c:strRef>
              <c:f>'Pivot Table'!$T$22</c:f>
              <c:strCache>
                <c:ptCount val="1"/>
                <c:pt idx="0">
                  <c:v>Peru</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Table'!$U$17</c:f>
              <c:strCache>
                <c:ptCount val="1"/>
                <c:pt idx="0">
                  <c:v>Score</c:v>
                </c:pt>
              </c:strCache>
            </c:strRef>
          </c:cat>
          <c:val>
            <c:numRef>
              <c:f>'Pivot Table'!$U$22</c:f>
              <c:numCache>
                <c:formatCode>0.0,"k"</c:formatCode>
                <c:ptCount val="1"/>
                <c:pt idx="0">
                  <c:v>13643</c:v>
                </c:pt>
              </c:numCache>
            </c:numRef>
          </c:val>
          <c:extLst>
            <c:ext xmlns:c16="http://schemas.microsoft.com/office/drawing/2014/chart" uri="{C3380CC4-5D6E-409C-BE32-E72D297353CC}">
              <c16:uniqueId val="{00000003-8BD8-44D8-AF76-16CCFA8A5135}"/>
            </c:ext>
          </c:extLst>
        </c:ser>
        <c:dLbls>
          <c:showLegendKey val="0"/>
          <c:showVal val="1"/>
          <c:showCatName val="0"/>
          <c:showSerName val="0"/>
          <c:showPercent val="0"/>
          <c:showBubbleSize val="0"/>
        </c:dLbls>
        <c:gapWidth val="150"/>
        <c:shape val="box"/>
        <c:axId val="1204880095"/>
        <c:axId val="1204881759"/>
        <c:axId val="0"/>
      </c:bar3DChart>
      <c:catAx>
        <c:axId val="1204880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81759"/>
        <c:crosses val="autoZero"/>
        <c:auto val="1"/>
        <c:lblAlgn val="ctr"/>
        <c:lblOffset val="100"/>
        <c:noMultiLvlLbl val="0"/>
      </c:catAx>
      <c:valAx>
        <c:axId val="1204881759"/>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80095"/>
        <c:crosses val="autoZero"/>
        <c:crossBetween val="between"/>
      </c:valAx>
      <c:spPr>
        <a:noFill/>
        <a:ln>
          <a:noFill/>
        </a:ln>
        <a:effectLst/>
      </c:spPr>
    </c:plotArea>
    <c:legend>
      <c:legendPos val="r"/>
      <c:layout>
        <c:manualLayout>
          <c:xMode val="edge"/>
          <c:yMode val="edge"/>
          <c:x val="0.69093223794164493"/>
          <c:y val="3.9891867570468885E-2"/>
          <c:w val="0.28688742904015968"/>
          <c:h val="0.26511779901030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83820</xdr:rowOff>
    </xdr:from>
    <xdr:to>
      <xdr:col>18</xdr:col>
      <xdr:colOff>50880</xdr:colOff>
      <xdr:row>35</xdr:row>
      <xdr:rowOff>69720</xdr:rowOff>
    </xdr:to>
    <xdr:sp macro="" textlink="">
      <xdr:nvSpPr>
        <xdr:cNvPr id="2" name="Rounded Rectangle 1"/>
        <xdr:cNvSpPr/>
      </xdr:nvSpPr>
      <xdr:spPr>
        <a:xfrm>
          <a:off x="60960" y="83820"/>
          <a:ext cx="12060000" cy="6120000"/>
        </a:xfrm>
        <a:prstGeom prst="roundRect">
          <a:avLst>
            <a:gd name="adj" fmla="val 2722"/>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0</xdr:row>
      <xdr:rowOff>144780</xdr:rowOff>
    </xdr:from>
    <xdr:to>
      <xdr:col>1</xdr:col>
      <xdr:colOff>632580</xdr:colOff>
      <xdr:row>5</xdr:row>
      <xdr:rowOff>74880</xdr:rowOff>
    </xdr:to>
    <xdr:sp macro="" textlink="">
      <xdr:nvSpPr>
        <xdr:cNvPr id="3" name="Rounded Rectangle 2"/>
        <xdr:cNvSpPr/>
      </xdr:nvSpPr>
      <xdr:spPr>
        <a:xfrm>
          <a:off x="129540" y="144780"/>
          <a:ext cx="1173600" cy="8064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xdr:colOff>
      <xdr:row>0</xdr:row>
      <xdr:rowOff>167640</xdr:rowOff>
    </xdr:from>
    <xdr:to>
      <xdr:col>17</xdr:col>
      <xdr:colOff>647700</xdr:colOff>
      <xdr:row>5</xdr:row>
      <xdr:rowOff>97740</xdr:rowOff>
    </xdr:to>
    <xdr:sp macro="" textlink="">
      <xdr:nvSpPr>
        <xdr:cNvPr id="4" name="Rounded Rectangle 3"/>
        <xdr:cNvSpPr/>
      </xdr:nvSpPr>
      <xdr:spPr>
        <a:xfrm>
          <a:off x="1379220" y="167640"/>
          <a:ext cx="10668000" cy="8064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5</xdr:row>
      <xdr:rowOff>167641</xdr:rowOff>
    </xdr:from>
    <xdr:to>
      <xdr:col>1</xdr:col>
      <xdr:colOff>617340</xdr:colOff>
      <xdr:row>14</xdr:row>
      <xdr:rowOff>57978</xdr:rowOff>
    </xdr:to>
    <xdr:sp macro="" textlink="">
      <xdr:nvSpPr>
        <xdr:cNvPr id="5" name="Rounded Rectangle 4"/>
        <xdr:cNvSpPr/>
      </xdr:nvSpPr>
      <xdr:spPr>
        <a:xfrm>
          <a:off x="114300" y="1043503"/>
          <a:ext cx="1177454" cy="1466889"/>
        </a:xfrm>
        <a:prstGeom prst="roundRect">
          <a:avLst>
            <a:gd name="adj" fmla="val 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14</xdr:row>
      <xdr:rowOff>132522</xdr:rowOff>
    </xdr:from>
    <xdr:to>
      <xdr:col>1</xdr:col>
      <xdr:colOff>617340</xdr:colOff>
      <xdr:row>34</xdr:row>
      <xdr:rowOff>167640</xdr:rowOff>
    </xdr:to>
    <xdr:sp macro="" textlink="">
      <xdr:nvSpPr>
        <xdr:cNvPr id="6" name="Rounded Rectangle 5"/>
        <xdr:cNvSpPr/>
      </xdr:nvSpPr>
      <xdr:spPr>
        <a:xfrm>
          <a:off x="114300" y="2584936"/>
          <a:ext cx="1177454" cy="3538566"/>
        </a:xfrm>
        <a:prstGeom prst="roundRect">
          <a:avLst>
            <a:gd name="adj" fmla="val 42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xdr:colOff>
      <xdr:row>5</xdr:row>
      <xdr:rowOff>144780</xdr:rowOff>
    </xdr:from>
    <xdr:to>
      <xdr:col>5</xdr:col>
      <xdr:colOff>643200</xdr:colOff>
      <xdr:row>11</xdr:row>
      <xdr:rowOff>112020</xdr:rowOff>
    </xdr:to>
    <xdr:sp macro="" textlink="">
      <xdr:nvSpPr>
        <xdr:cNvPr id="7" name="Rounded Rectangle 6"/>
        <xdr:cNvSpPr/>
      </xdr:nvSpPr>
      <xdr:spPr>
        <a:xfrm>
          <a:off x="1371600" y="1021080"/>
          <a:ext cx="2624400" cy="1018800"/>
        </a:xfrm>
        <a:prstGeom prst="roundRect">
          <a:avLst>
            <a:gd name="adj" fmla="val 993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662940</xdr:colOff>
      <xdr:row>12</xdr:row>
      <xdr:rowOff>7620</xdr:rowOff>
    </xdr:from>
    <xdr:to>
      <xdr:col>7</xdr:col>
      <xdr:colOff>502380</xdr:colOff>
      <xdr:row>23</xdr:row>
      <xdr:rowOff>77760</xdr:rowOff>
    </xdr:to>
    <xdr:sp macro="" textlink="">
      <xdr:nvSpPr>
        <xdr:cNvPr id="8" name="Rounded Rectangle 7"/>
        <xdr:cNvSpPr/>
      </xdr:nvSpPr>
      <xdr:spPr>
        <a:xfrm>
          <a:off x="1333500" y="2110740"/>
          <a:ext cx="3862800" cy="1998000"/>
        </a:xfrm>
        <a:prstGeom prst="roundRect">
          <a:avLst>
            <a:gd name="adj" fmla="val 7514"/>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xdr:colOff>
      <xdr:row>5</xdr:row>
      <xdr:rowOff>152400</xdr:rowOff>
    </xdr:from>
    <xdr:to>
      <xdr:col>9</xdr:col>
      <xdr:colOff>635580</xdr:colOff>
      <xdr:row>11</xdr:row>
      <xdr:rowOff>119640</xdr:rowOff>
    </xdr:to>
    <xdr:sp macro="" textlink="">
      <xdr:nvSpPr>
        <xdr:cNvPr id="9" name="Rounded Rectangle 8"/>
        <xdr:cNvSpPr/>
      </xdr:nvSpPr>
      <xdr:spPr>
        <a:xfrm>
          <a:off x="4046220" y="1028700"/>
          <a:ext cx="2624400" cy="1018800"/>
        </a:xfrm>
        <a:prstGeom prst="roundRect">
          <a:avLst>
            <a:gd name="adj" fmla="val 1143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22860</xdr:colOff>
      <xdr:row>5</xdr:row>
      <xdr:rowOff>160020</xdr:rowOff>
    </xdr:from>
    <xdr:to>
      <xdr:col>13</xdr:col>
      <xdr:colOff>635580</xdr:colOff>
      <xdr:row>11</xdr:row>
      <xdr:rowOff>127260</xdr:rowOff>
    </xdr:to>
    <xdr:sp macro="" textlink="">
      <xdr:nvSpPr>
        <xdr:cNvPr id="10" name="Rounded Rectangle 9"/>
        <xdr:cNvSpPr/>
      </xdr:nvSpPr>
      <xdr:spPr>
        <a:xfrm>
          <a:off x="6728460" y="1036320"/>
          <a:ext cx="2624400" cy="1018800"/>
        </a:xfrm>
        <a:prstGeom prst="roundRect">
          <a:avLst>
            <a:gd name="adj" fmla="val 619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45720</xdr:colOff>
      <xdr:row>5</xdr:row>
      <xdr:rowOff>144780</xdr:rowOff>
    </xdr:from>
    <xdr:to>
      <xdr:col>17</xdr:col>
      <xdr:colOff>658440</xdr:colOff>
      <xdr:row>11</xdr:row>
      <xdr:rowOff>112020</xdr:rowOff>
    </xdr:to>
    <xdr:sp macro="" textlink="">
      <xdr:nvSpPr>
        <xdr:cNvPr id="11" name="Rounded Rectangle 10"/>
        <xdr:cNvSpPr/>
      </xdr:nvSpPr>
      <xdr:spPr>
        <a:xfrm>
          <a:off x="9433560" y="1021080"/>
          <a:ext cx="2624400" cy="1018800"/>
        </a:xfrm>
        <a:prstGeom prst="roundRect">
          <a:avLst>
            <a:gd name="adj" fmla="val 918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xdr:colOff>
      <xdr:row>23</xdr:row>
      <xdr:rowOff>152400</xdr:rowOff>
    </xdr:from>
    <xdr:to>
      <xdr:col>7</xdr:col>
      <xdr:colOff>525240</xdr:colOff>
      <xdr:row>35</xdr:row>
      <xdr:rowOff>47280</xdr:rowOff>
    </xdr:to>
    <xdr:sp macro="" textlink="">
      <xdr:nvSpPr>
        <xdr:cNvPr id="12" name="Rounded Rectangle 11"/>
        <xdr:cNvSpPr/>
      </xdr:nvSpPr>
      <xdr:spPr>
        <a:xfrm>
          <a:off x="1356360" y="4183380"/>
          <a:ext cx="3862800" cy="1998000"/>
        </a:xfrm>
        <a:prstGeom prst="roundRect">
          <a:avLst>
            <a:gd name="adj" fmla="val 827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571500</xdr:colOff>
      <xdr:row>12</xdr:row>
      <xdr:rowOff>7620</xdr:rowOff>
    </xdr:from>
    <xdr:to>
      <xdr:col>13</xdr:col>
      <xdr:colOff>410940</xdr:colOff>
      <xdr:row>23</xdr:row>
      <xdr:rowOff>77760</xdr:rowOff>
    </xdr:to>
    <xdr:sp macro="" textlink="">
      <xdr:nvSpPr>
        <xdr:cNvPr id="13" name="Rounded Rectangle 12"/>
        <xdr:cNvSpPr/>
      </xdr:nvSpPr>
      <xdr:spPr>
        <a:xfrm>
          <a:off x="5265420" y="2110740"/>
          <a:ext cx="3862800" cy="1998000"/>
        </a:xfrm>
        <a:prstGeom prst="roundRect">
          <a:avLst>
            <a:gd name="adj" fmla="val 94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617220</xdr:colOff>
      <xdr:row>23</xdr:row>
      <xdr:rowOff>152400</xdr:rowOff>
    </xdr:from>
    <xdr:to>
      <xdr:col>13</xdr:col>
      <xdr:colOff>456660</xdr:colOff>
      <xdr:row>35</xdr:row>
      <xdr:rowOff>47280</xdr:rowOff>
    </xdr:to>
    <xdr:sp macro="" textlink="">
      <xdr:nvSpPr>
        <xdr:cNvPr id="14" name="Rounded Rectangle 13"/>
        <xdr:cNvSpPr/>
      </xdr:nvSpPr>
      <xdr:spPr>
        <a:xfrm>
          <a:off x="5311140" y="4183380"/>
          <a:ext cx="3862800" cy="1998000"/>
        </a:xfrm>
        <a:prstGeom prst="roundRect">
          <a:avLst>
            <a:gd name="adj" fmla="val 713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518160</xdr:colOff>
      <xdr:row>12</xdr:row>
      <xdr:rowOff>22860</xdr:rowOff>
    </xdr:from>
    <xdr:to>
      <xdr:col>18</xdr:col>
      <xdr:colOff>52560</xdr:colOff>
      <xdr:row>35</xdr:row>
      <xdr:rowOff>31080</xdr:rowOff>
    </xdr:to>
    <xdr:sp macro="" textlink="">
      <xdr:nvSpPr>
        <xdr:cNvPr id="15" name="Rounded Rectangle 14"/>
        <xdr:cNvSpPr/>
      </xdr:nvSpPr>
      <xdr:spPr>
        <a:xfrm>
          <a:off x="9235440" y="2125980"/>
          <a:ext cx="2887200" cy="4039200"/>
        </a:xfrm>
        <a:prstGeom prst="roundRect">
          <a:avLst>
            <a:gd name="adj" fmla="val 6374"/>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216341</xdr:colOff>
      <xdr:row>1</xdr:row>
      <xdr:rowOff>80507</xdr:rowOff>
    </xdr:from>
    <xdr:to>
      <xdr:col>17</xdr:col>
      <xdr:colOff>563217</xdr:colOff>
      <xdr:row>4</xdr:row>
      <xdr:rowOff>118607</xdr:rowOff>
    </xdr:to>
    <xdr:sp macro="" textlink="">
      <xdr:nvSpPr>
        <xdr:cNvPr id="16" name="TextBox 15"/>
        <xdr:cNvSpPr txBox="1"/>
      </xdr:nvSpPr>
      <xdr:spPr>
        <a:xfrm>
          <a:off x="1558124" y="254442"/>
          <a:ext cx="10410245" cy="55990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tx2"/>
              </a:solidFill>
              <a:latin typeface="Calibri" panose="020F0502020204030204" pitchFamily="34" charset="0"/>
              <a:ea typeface="Calibri" panose="020F0502020204030204" pitchFamily="34" charset="0"/>
              <a:cs typeface="Calibri" panose="020F0502020204030204" pitchFamily="34" charset="0"/>
            </a:rPr>
            <a:t>SALES PROFIT AND CUSTOMER</a:t>
          </a:r>
          <a:r>
            <a:rPr lang="en-IN" sz="3600" b="1" baseline="0">
              <a:solidFill>
                <a:schemeClr val="tx2"/>
              </a:solidFill>
              <a:latin typeface="Calibri" panose="020F0502020204030204" pitchFamily="34" charset="0"/>
              <a:ea typeface="Calibri" panose="020F0502020204030204" pitchFamily="34" charset="0"/>
              <a:cs typeface="Calibri" panose="020F0502020204030204" pitchFamily="34" charset="0"/>
            </a:rPr>
            <a:t> METRICS DASHBOARD</a:t>
          </a:r>
          <a:endParaRPr lang="en-IN" sz="3600" b="1">
            <a:solidFill>
              <a:schemeClr val="tx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137160</xdr:colOff>
      <xdr:row>6</xdr:row>
      <xdr:rowOff>38100</xdr:rowOff>
    </xdr:from>
    <xdr:to>
      <xdr:col>3</xdr:col>
      <xdr:colOff>342900</xdr:colOff>
      <xdr:row>8</xdr:row>
      <xdr:rowOff>68580</xdr:rowOff>
    </xdr:to>
    <xdr:sp macro="" textlink="">
      <xdr:nvSpPr>
        <xdr:cNvPr id="17" name="TextBox 16"/>
        <xdr:cNvSpPr txBox="1"/>
      </xdr:nvSpPr>
      <xdr:spPr>
        <a:xfrm>
          <a:off x="1478280" y="1089660"/>
          <a:ext cx="876300" cy="381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solidFill>
              <a:latin typeface="Calibri" panose="020F0502020204030204" pitchFamily="34" charset="0"/>
              <a:ea typeface="Calibri" panose="020F0502020204030204" pitchFamily="34" charset="0"/>
              <a:cs typeface="Calibri" panose="020F0502020204030204" pitchFamily="34" charset="0"/>
            </a:rPr>
            <a:t>SALES</a:t>
          </a:r>
        </a:p>
      </xdr:txBody>
    </xdr:sp>
    <xdr:clientData/>
  </xdr:twoCellAnchor>
  <xdr:twoCellAnchor>
    <xdr:from>
      <xdr:col>6</xdr:col>
      <xdr:colOff>121920</xdr:colOff>
      <xdr:row>6</xdr:row>
      <xdr:rowOff>30480</xdr:rowOff>
    </xdr:from>
    <xdr:to>
      <xdr:col>7</xdr:col>
      <xdr:colOff>411480</xdr:colOff>
      <xdr:row>8</xdr:row>
      <xdr:rowOff>7620</xdr:rowOff>
    </xdr:to>
    <xdr:sp macro="" textlink="">
      <xdr:nvSpPr>
        <xdr:cNvPr id="21" name="TextBox 20"/>
        <xdr:cNvSpPr txBox="1"/>
      </xdr:nvSpPr>
      <xdr:spPr>
        <a:xfrm>
          <a:off x="4145280" y="1082040"/>
          <a:ext cx="960120" cy="3276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Calibri" panose="020F0502020204030204" pitchFamily="34" charset="0"/>
              <a:ea typeface="Calibri" panose="020F0502020204030204" pitchFamily="34" charset="0"/>
              <a:cs typeface="Calibri" panose="020F0502020204030204" pitchFamily="34" charset="0"/>
            </a:rPr>
            <a:t>PROFIT</a:t>
          </a:r>
          <a:endParaRPr lang="en-IN" sz="180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68580</xdr:colOff>
      <xdr:row>6</xdr:row>
      <xdr:rowOff>68580</xdr:rowOff>
    </xdr:from>
    <xdr:to>
      <xdr:col>13</xdr:col>
      <xdr:colOff>205740</xdr:colOff>
      <xdr:row>8</xdr:row>
      <xdr:rowOff>76200</xdr:rowOff>
    </xdr:to>
    <xdr:sp macro="" textlink="">
      <xdr:nvSpPr>
        <xdr:cNvPr id="22" name="TextBox 21"/>
        <xdr:cNvSpPr txBox="1"/>
      </xdr:nvSpPr>
      <xdr:spPr>
        <a:xfrm>
          <a:off x="6774180" y="1120140"/>
          <a:ext cx="2148840" cy="3581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solidFill>
              <a:latin typeface="Calibri" panose="020F0502020204030204" pitchFamily="34" charset="0"/>
              <a:ea typeface="Calibri" panose="020F0502020204030204" pitchFamily="34" charset="0"/>
              <a:cs typeface="Calibri" panose="020F0502020204030204" pitchFamily="34" charset="0"/>
            </a:rPr>
            <a:t>CUSTOMER COUNT</a:t>
          </a:r>
        </a:p>
      </xdr:txBody>
    </xdr:sp>
    <xdr:clientData/>
  </xdr:twoCellAnchor>
  <xdr:twoCellAnchor>
    <xdr:from>
      <xdr:col>14</xdr:col>
      <xdr:colOff>236220</xdr:colOff>
      <xdr:row>6</xdr:row>
      <xdr:rowOff>91440</xdr:rowOff>
    </xdr:from>
    <xdr:to>
      <xdr:col>15</xdr:col>
      <xdr:colOff>601980</xdr:colOff>
      <xdr:row>8</xdr:row>
      <xdr:rowOff>137160</xdr:rowOff>
    </xdr:to>
    <xdr:sp macro="" textlink="">
      <xdr:nvSpPr>
        <xdr:cNvPr id="23" name="TextBox 22"/>
        <xdr:cNvSpPr txBox="1"/>
      </xdr:nvSpPr>
      <xdr:spPr>
        <a:xfrm>
          <a:off x="9624060" y="1143000"/>
          <a:ext cx="1036320" cy="3962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solidFill>
              <a:latin typeface="Calibri" panose="020F0502020204030204" pitchFamily="34" charset="0"/>
              <a:ea typeface="Calibri" panose="020F0502020204030204" pitchFamily="34" charset="0"/>
              <a:cs typeface="Calibri" panose="020F0502020204030204" pitchFamily="34" charset="0"/>
            </a:rPr>
            <a:t>TARGET</a:t>
          </a:r>
        </a:p>
      </xdr:txBody>
    </xdr:sp>
    <xdr:clientData/>
  </xdr:twoCellAnchor>
  <xdr:twoCellAnchor>
    <xdr:from>
      <xdr:col>2</xdr:col>
      <xdr:colOff>60960</xdr:colOff>
      <xdr:row>8</xdr:row>
      <xdr:rowOff>15240</xdr:rowOff>
    </xdr:from>
    <xdr:to>
      <xdr:col>4</xdr:col>
      <xdr:colOff>373380</xdr:colOff>
      <xdr:row>10</xdr:row>
      <xdr:rowOff>68580</xdr:rowOff>
    </xdr:to>
    <xdr:sp macro="" textlink="'Pivot Table'!C23">
      <xdr:nvSpPr>
        <xdr:cNvPr id="25" name="TextBox 24"/>
        <xdr:cNvSpPr txBox="1"/>
      </xdr:nvSpPr>
      <xdr:spPr>
        <a:xfrm>
          <a:off x="1402080" y="1417320"/>
          <a:ext cx="1653540" cy="4038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4ECF8E1-4EAB-4172-A16F-36CA1CAB4DE1}" type="TxLink">
            <a:rPr lang="en-US" sz="24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algn="l"/>
            <a:t> $1,57,361 </a:t>
          </a:fld>
          <a:endParaRPr lang="en-IN" sz="2400" b="1">
            <a:solidFill>
              <a:schemeClr val="tx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60960</xdr:colOff>
      <xdr:row>7</xdr:row>
      <xdr:rowOff>137160</xdr:rowOff>
    </xdr:from>
    <xdr:to>
      <xdr:col>8</xdr:col>
      <xdr:colOff>449580</xdr:colOff>
      <xdr:row>10</xdr:row>
      <xdr:rowOff>38100</xdr:rowOff>
    </xdr:to>
    <xdr:sp macro="" textlink="'Pivot Table'!C24">
      <xdr:nvSpPr>
        <xdr:cNvPr id="26" name="TextBox 25"/>
        <xdr:cNvSpPr txBox="1"/>
      </xdr:nvSpPr>
      <xdr:spPr>
        <a:xfrm>
          <a:off x="4084320" y="1363980"/>
          <a:ext cx="1729740" cy="4267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F164463-4C28-4ED9-8DB8-D065355DAD40}" type="TxLink">
            <a:rPr lang="en-US" sz="24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algn="l"/>
            <a:t> $1,13,301 </a:t>
          </a:fld>
          <a:endParaRPr lang="en-IN" sz="2400" b="1">
            <a:solidFill>
              <a:schemeClr val="tx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38100</xdr:colOff>
      <xdr:row>8</xdr:row>
      <xdr:rowOff>60960</xdr:rowOff>
    </xdr:from>
    <xdr:to>
      <xdr:col>11</xdr:col>
      <xdr:colOff>541020</xdr:colOff>
      <xdr:row>10</xdr:row>
      <xdr:rowOff>106680</xdr:rowOff>
    </xdr:to>
    <xdr:sp macro="" textlink="'Pivot Table'!C25">
      <xdr:nvSpPr>
        <xdr:cNvPr id="27" name="TextBox 26"/>
        <xdr:cNvSpPr txBox="1"/>
      </xdr:nvSpPr>
      <xdr:spPr>
        <a:xfrm>
          <a:off x="6743700" y="1463040"/>
          <a:ext cx="1173480" cy="3962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FE364B2-33BB-47C4-A6DF-2A2BAA260562}" type="TxLink">
            <a:rPr lang="en-US" sz="24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algn="l"/>
            <a:t> $9,360 </a:t>
          </a:fld>
          <a:endParaRPr lang="en-IN" sz="2400" b="1">
            <a:solidFill>
              <a:schemeClr val="tx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152400</xdr:colOff>
      <xdr:row>8</xdr:row>
      <xdr:rowOff>38100</xdr:rowOff>
    </xdr:from>
    <xdr:to>
      <xdr:col>16</xdr:col>
      <xdr:colOff>464820</xdr:colOff>
      <xdr:row>10</xdr:row>
      <xdr:rowOff>144780</xdr:rowOff>
    </xdr:to>
    <xdr:sp macro="" textlink="'Pivot Table'!C26">
      <xdr:nvSpPr>
        <xdr:cNvPr id="28" name="TextBox 27"/>
        <xdr:cNvSpPr txBox="1"/>
      </xdr:nvSpPr>
      <xdr:spPr>
        <a:xfrm>
          <a:off x="9540240" y="1440180"/>
          <a:ext cx="1653540" cy="4572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9F41E7D-300D-4EC4-A110-F4C562B0CAD7}" type="TxLink">
            <a:rPr lang="en-US" sz="24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algn="l"/>
            <a:t> $1,66,999 </a:t>
          </a:fld>
          <a:endParaRPr lang="en-IN" sz="2400" b="1">
            <a:solidFill>
              <a:schemeClr val="tx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144780</xdr:colOff>
      <xdr:row>6</xdr:row>
      <xdr:rowOff>76200</xdr:rowOff>
    </xdr:from>
    <xdr:to>
      <xdr:col>5</xdr:col>
      <xdr:colOff>518160</xdr:colOff>
      <xdr:row>11</xdr:row>
      <xdr:rowOff>22860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198120</xdr:colOff>
      <xdr:row>6</xdr:row>
      <xdr:rowOff>68580</xdr:rowOff>
    </xdr:from>
    <xdr:to>
      <xdr:col>9</xdr:col>
      <xdr:colOff>571500</xdr:colOff>
      <xdr:row>11</xdr:row>
      <xdr:rowOff>15240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251460</xdr:colOff>
      <xdr:row>6</xdr:row>
      <xdr:rowOff>114300</xdr:rowOff>
    </xdr:from>
    <xdr:to>
      <xdr:col>13</xdr:col>
      <xdr:colOff>624840</xdr:colOff>
      <xdr:row>11</xdr:row>
      <xdr:rowOff>60960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228600</xdr:colOff>
      <xdr:row>6</xdr:row>
      <xdr:rowOff>60960</xdr:rowOff>
    </xdr:from>
    <xdr:to>
      <xdr:col>17</xdr:col>
      <xdr:colOff>601980</xdr:colOff>
      <xdr:row>11</xdr:row>
      <xdr:rowOff>7620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39871</xdr:colOff>
      <xdr:row>12</xdr:row>
      <xdr:rowOff>72832</xdr:rowOff>
    </xdr:from>
    <xdr:to>
      <xdr:col>7</xdr:col>
      <xdr:colOff>460745</xdr:colOff>
      <xdr:row>23</xdr:row>
      <xdr:rowOff>26581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611373</xdr:colOff>
      <xdr:row>12</xdr:row>
      <xdr:rowOff>17722</xdr:rowOff>
    </xdr:from>
    <xdr:to>
      <xdr:col>13</xdr:col>
      <xdr:colOff>363279</xdr:colOff>
      <xdr:row>23</xdr:row>
      <xdr:rowOff>44302</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53161</xdr:colOff>
      <xdr:row>24</xdr:row>
      <xdr:rowOff>8861</xdr:rowOff>
    </xdr:from>
    <xdr:to>
      <xdr:col>7</xdr:col>
      <xdr:colOff>460744</xdr:colOff>
      <xdr:row>35</xdr:row>
      <xdr:rowOff>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646814</xdr:colOff>
      <xdr:row>23</xdr:row>
      <xdr:rowOff>159488</xdr:rowOff>
    </xdr:from>
    <xdr:to>
      <xdr:col>13</xdr:col>
      <xdr:colOff>407580</xdr:colOff>
      <xdr:row>34</xdr:row>
      <xdr:rowOff>168349</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128485</xdr:colOff>
      <xdr:row>6</xdr:row>
      <xdr:rowOff>7185</xdr:rowOff>
    </xdr:from>
    <xdr:to>
      <xdr:col>1</xdr:col>
      <xdr:colOff>604345</xdr:colOff>
      <xdr:row>14</xdr:row>
      <xdr:rowOff>52552</xdr:rowOff>
    </xdr:to>
    <mc:AlternateContent xmlns:mc="http://schemas.openxmlformats.org/markup-compatibility/2006" xmlns:a14="http://schemas.microsoft.com/office/drawing/2010/main">
      <mc:Choice Requires="a14">
        <xdr:graphicFrame macro="">
          <xdr:nvGraphicFramePr>
            <xdr:cNvPr id="40"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28485" y="1058219"/>
              <a:ext cx="1150274" cy="1446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122620</xdr:colOff>
      <xdr:row>14</xdr:row>
      <xdr:rowOff>157655</xdr:rowOff>
    </xdr:from>
    <xdr:to>
      <xdr:col>1</xdr:col>
      <xdr:colOff>586827</xdr:colOff>
      <xdr:row>34</xdr:row>
      <xdr:rowOff>157655</xdr:rowOff>
    </xdr:to>
    <mc:AlternateContent xmlns:mc="http://schemas.openxmlformats.org/markup-compatibility/2006" xmlns:a14="http://schemas.microsoft.com/office/drawing/2010/main">
      <mc:Choice Requires="a14">
        <xdr:graphicFrame macro="">
          <xdr:nvGraphicFramePr>
            <xdr:cNvPr id="41"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2620" y="2610069"/>
              <a:ext cx="1138621" cy="3503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182217</xdr:colOff>
      <xdr:row>1</xdr:row>
      <xdr:rowOff>16564</xdr:rowOff>
    </xdr:from>
    <xdr:to>
      <xdr:col>1</xdr:col>
      <xdr:colOff>588065</xdr:colOff>
      <xdr:row>5</xdr:row>
      <xdr:rowOff>24848</xdr:rowOff>
    </xdr:to>
    <xdr:pic>
      <xdr:nvPicPr>
        <xdr:cNvPr id="43" name="Picture 42"/>
        <xdr:cNvPicPr>
          <a:picLocks noChangeAspect="1"/>
        </xdr:cNvPicPr>
      </xdr:nvPicPr>
      <xdr:blipFill>
        <a:blip xmlns:r="http://schemas.openxmlformats.org/officeDocument/2006/relationships" r:embed="rId9"/>
        <a:stretch>
          <a:fillRect/>
        </a:stretch>
      </xdr:blipFill>
      <xdr:spPr>
        <a:xfrm>
          <a:off x="182217" y="190499"/>
          <a:ext cx="1076739" cy="704023"/>
        </a:xfrm>
        <a:prstGeom prst="rect">
          <a:avLst/>
        </a:prstGeom>
        <a:ln>
          <a:noFill/>
        </a:ln>
      </xdr:spPr>
    </xdr:pic>
    <xdr:clientData/>
  </xdr:twoCellAnchor>
  <xdr:twoCellAnchor>
    <xdr:from>
      <xdr:col>13</xdr:col>
      <xdr:colOff>573165</xdr:colOff>
      <xdr:row>12</xdr:row>
      <xdr:rowOff>131378</xdr:rowOff>
    </xdr:from>
    <xdr:to>
      <xdr:col>18</xdr:col>
      <xdr:colOff>43793</xdr:colOff>
      <xdr:row>34</xdr:row>
      <xdr:rowOff>131378</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0.30657</cdr:x>
      <cdr:y>0.35185</cdr:y>
    </cdr:from>
    <cdr:to>
      <cdr:x>0.75182</cdr:x>
      <cdr:y>0.66667</cdr:y>
    </cdr:to>
    <cdr:sp macro="" textlink="'Pivot Table'!$C$13">
      <cdr:nvSpPr>
        <cdr:cNvPr id="2" name="TextBox 1"/>
        <cdr:cNvSpPr txBox="1"/>
      </cdr:nvSpPr>
      <cdr:spPr>
        <a:xfrm xmlns:a="http://schemas.openxmlformats.org/drawingml/2006/main">
          <a:off x="320040" y="289560"/>
          <a:ext cx="464820" cy="259080"/>
        </a:xfrm>
        <a:prstGeom xmlns:a="http://schemas.openxmlformats.org/drawingml/2006/main" prst="rect">
          <a:avLst/>
        </a:prstGeom>
        <a:solidFill xmlns:a="http://schemas.openxmlformats.org/drawingml/2006/main">
          <a:schemeClr val="bg1">
            <a:lumMod val="95000"/>
          </a:schemeClr>
        </a:solidFill>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790DC9EA-EA70-4513-98EC-BE9193C6EDC5}" type="TxLink">
            <a:rPr lang="en-US" sz="11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a:t>86%</a:t>
          </a:fld>
          <a:endParaRPr lang="en-IN" sz="1100" b="1">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0.30657</cdr:x>
      <cdr:y>0.35185</cdr:y>
    </cdr:from>
    <cdr:to>
      <cdr:x>0.75182</cdr:x>
      <cdr:y>0.66667</cdr:y>
    </cdr:to>
    <cdr:sp macro="" textlink="'Pivot Table'!$C$15">
      <cdr:nvSpPr>
        <cdr:cNvPr id="2" name="TextBox 1"/>
        <cdr:cNvSpPr txBox="1"/>
      </cdr:nvSpPr>
      <cdr:spPr>
        <a:xfrm xmlns:a="http://schemas.openxmlformats.org/drawingml/2006/main">
          <a:off x="320040" y="289560"/>
          <a:ext cx="464820" cy="25908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A142CD2D-E82D-4CB8-8462-532E0165E2B8}" type="TxLink">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86%</a:t>
          </a:fld>
          <a:endParaRPr lang="en-IN" sz="1100" b="1">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0.30657</cdr:x>
      <cdr:y>0.35185</cdr:y>
    </cdr:from>
    <cdr:to>
      <cdr:x>0.75182</cdr:x>
      <cdr:y>0.66667</cdr:y>
    </cdr:to>
    <cdr:sp macro="" textlink="'Pivot Table'!$C$17">
      <cdr:nvSpPr>
        <cdr:cNvPr id="2" name="TextBox 1"/>
        <cdr:cNvSpPr txBox="1"/>
      </cdr:nvSpPr>
      <cdr:spPr>
        <a:xfrm xmlns:a="http://schemas.openxmlformats.org/drawingml/2006/main">
          <a:off x="320040" y="289560"/>
          <a:ext cx="464820" cy="25908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F189ACB4-5DD8-452B-AD9D-45D35921C81B}" type="TxLink">
            <a:rPr lang="en-US" sz="11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pPr/>
            <a:t>86%</a:t>
          </a:fld>
          <a:endParaRPr lang="en-IN" sz="1100" b="1">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0.30657</cdr:x>
      <cdr:y>0.35185</cdr:y>
    </cdr:from>
    <cdr:to>
      <cdr:x>0.75182</cdr:x>
      <cdr:y>0.66667</cdr:y>
    </cdr:to>
    <cdr:sp macro="" textlink="'Pivot Table'!$C$19">
      <cdr:nvSpPr>
        <cdr:cNvPr id="2" name="TextBox 1"/>
        <cdr:cNvSpPr txBox="1"/>
      </cdr:nvSpPr>
      <cdr:spPr>
        <a:xfrm xmlns:a="http://schemas.openxmlformats.org/drawingml/2006/main">
          <a:off x="320040" y="289560"/>
          <a:ext cx="464820" cy="25908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60FAE234-B97A-46C0-9761-EABA14EA5C07}" type="TxLink">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94%</a:t>
          </a:fld>
          <a:endParaRPr lang="en-IN" sz="1100" b="1">
            <a:solidFill>
              <a:schemeClr val="tx2"/>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96.592976273147" createdVersion="6" refreshedVersion="6" minRefreshableVersion="3" recordCount="63">
  <cacheSource type="worksheet">
    <worksheetSource name="Table1"/>
  </cacheSource>
  <cacheFields count="14">
    <cacheField name="Date" numFmtId="14">
      <sharedItems containsSemiMixedTypes="0" containsNonDate="0" containsDate="1" containsString="0" minDate="2023-01-02T00:00:00" maxDate="2023-12-16T00:00:00"/>
    </cacheField>
    <cacheField name="Region" numFmtId="0">
      <sharedItems count="4">
        <s v="East"/>
        <s v="West"/>
        <s v="South"/>
        <s v="North"/>
      </sharedItems>
    </cacheField>
    <cacheField name="Sales" numFmtId="164">
      <sharedItems containsSemiMixedTypes="0" containsString="0" containsNumber="1" containsInteger="1" minValue="1000" maxValue="6500"/>
    </cacheField>
    <cacheField name="Profit" numFmtId="164">
      <sharedItems containsSemiMixedTypes="0" containsString="0" containsNumber="1" minValue="385.71428571428601" maxValue="5214.2857142857101"/>
    </cacheField>
    <cacheField name="Target Sales" numFmtId="164">
      <sharedItems containsSemiMixedTypes="0" containsString="0" containsNumber="1" minValue="285.71428571428572" maxValue="6714.2857142857101"/>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Score" numFmtId="0">
      <sharedItems containsSemiMixedTypes="0" containsString="0" containsNumber="1" containsInteger="1" minValue="2" maxValue="9"/>
    </cacheField>
    <cacheField name="Month" numFmtId="0">
      <sharedItems count="12">
        <s v="May"/>
        <s v="Feb"/>
        <s v="Oct"/>
        <s v="Nov"/>
        <s v="Mar"/>
        <s v="Apr"/>
        <s v="Aug"/>
        <s v="Jun"/>
        <s v="Jul"/>
        <s v="Sep"/>
        <s v="Dec"/>
        <s v="Jan"/>
      </sharedItems>
    </cacheField>
    <cacheField name="Quarter" numFmtId="0">
      <sharedItems count="4">
        <s v="Q2"/>
        <s v="Q1"/>
        <s v="Q4"/>
        <s v="Q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d v="2023-05-14T00:00:00"/>
    <x v="0"/>
    <n v="2581"/>
    <n v="2957.1428571428601"/>
    <n v="5857"/>
    <n v="80"/>
    <n v="0.89"/>
    <n v="0.85"/>
    <n v="0.72"/>
    <x v="0"/>
    <x v="0"/>
    <n v="8"/>
    <x v="0"/>
    <x v="0"/>
  </r>
  <r>
    <d v="2023-02-26T00:00:00"/>
    <x v="1"/>
    <n v="3944"/>
    <n v="2957.1428571428601"/>
    <n v="5857"/>
    <n v="30"/>
    <n v="0.94"/>
    <n v="0.95"/>
    <n v="0.86"/>
    <x v="1"/>
    <x v="1"/>
    <n v="4"/>
    <x v="1"/>
    <x v="1"/>
  </r>
  <r>
    <d v="2023-02-27T00:00:00"/>
    <x v="2"/>
    <n v="3293"/>
    <n v="2957.1428571428601"/>
    <n v="5857"/>
    <n v="15"/>
    <n v="0.82"/>
    <n v="0.8"/>
    <n v="0.76"/>
    <x v="2"/>
    <x v="2"/>
    <n v="3"/>
    <x v="1"/>
    <x v="1"/>
  </r>
  <r>
    <d v="2023-02-28T00:00:00"/>
    <x v="2"/>
    <n v="2019"/>
    <n v="2957.1428571428601"/>
    <n v="5857"/>
    <n v="40"/>
    <n v="0.79"/>
    <n v="0.79"/>
    <n v="0.79"/>
    <x v="3"/>
    <x v="0"/>
    <n v="2"/>
    <x v="1"/>
    <x v="1"/>
  </r>
  <r>
    <d v="2023-10-29T00:00:00"/>
    <x v="1"/>
    <n v="2980"/>
    <n v="2958"/>
    <n v="5857"/>
    <n v="100"/>
    <n v="0.96"/>
    <n v="0.79"/>
    <n v="0.7"/>
    <x v="4"/>
    <x v="3"/>
    <n v="7"/>
    <x v="2"/>
    <x v="2"/>
  </r>
  <r>
    <d v="2023-10-30T00:00:00"/>
    <x v="1"/>
    <n v="2209"/>
    <n v="2957.1428571428601"/>
    <n v="5857"/>
    <n v="15"/>
    <n v="0.79"/>
    <n v="0.79"/>
    <n v="0.77"/>
    <x v="4"/>
    <x v="0"/>
    <n v="9"/>
    <x v="2"/>
    <x v="2"/>
  </r>
  <r>
    <d v="2023-10-31T00:00:00"/>
    <x v="3"/>
    <n v="2440"/>
    <n v="2957.1428571428601"/>
    <n v="5857"/>
    <n v="20"/>
    <n v="0.75"/>
    <n v="0.72"/>
    <n v="0.93"/>
    <x v="4"/>
    <x v="1"/>
    <n v="5"/>
    <x v="2"/>
    <x v="2"/>
  </r>
  <r>
    <d v="2023-11-01T00:00:00"/>
    <x v="3"/>
    <n v="2000"/>
    <n v="1328.57142857143"/>
    <n v="4428.5714285714303"/>
    <n v="90"/>
    <n v="0.92"/>
    <n v="0.99"/>
    <n v="0.74"/>
    <x v="2"/>
    <x v="1"/>
    <n v="6"/>
    <x v="3"/>
    <x v="2"/>
  </r>
  <r>
    <d v="2023-11-02T00:00:00"/>
    <x v="3"/>
    <n v="1431"/>
    <n v="1328.57142857143"/>
    <n v="4428.5714285714303"/>
    <n v="30"/>
    <n v="0.7"/>
    <n v="0.99"/>
    <n v="0.95"/>
    <x v="2"/>
    <x v="3"/>
    <n v="8"/>
    <x v="3"/>
    <x v="2"/>
  </r>
  <r>
    <d v="2023-11-03T00:00:00"/>
    <x v="1"/>
    <n v="3000"/>
    <n v="1328.57142857143"/>
    <n v="4428.5714285714303"/>
    <n v="15"/>
    <n v="0.91"/>
    <n v="0.98"/>
    <n v="0.89"/>
    <x v="2"/>
    <x v="3"/>
    <n v="4"/>
    <x v="3"/>
    <x v="2"/>
  </r>
  <r>
    <d v="2023-05-14T00:00:00"/>
    <x v="1"/>
    <n v="4000"/>
    <n v="1328.57142857143"/>
    <n v="4428.5714285714303"/>
    <n v="40"/>
    <n v="0.74"/>
    <n v="0.85"/>
    <n v="0.7"/>
    <x v="2"/>
    <x v="0"/>
    <n v="3"/>
    <x v="0"/>
    <x v="0"/>
  </r>
  <r>
    <d v="2023-10-26T00:00:00"/>
    <x v="0"/>
    <n v="1000"/>
    <n v="1328.57142857143"/>
    <n v="4428.5714285714303"/>
    <n v="100"/>
    <n v="0.9"/>
    <n v="0.9"/>
    <n v="0.72"/>
    <x v="2"/>
    <x v="1"/>
    <n v="2"/>
    <x v="2"/>
    <x v="2"/>
  </r>
  <r>
    <d v="2023-03-10T00:00:00"/>
    <x v="0"/>
    <n v="2000"/>
    <n v="1328.57142857143"/>
    <n v="4428.5714285714303"/>
    <n v="15"/>
    <n v="0.95"/>
    <n v="0.97"/>
    <n v="0.81"/>
    <x v="2"/>
    <x v="2"/>
    <n v="7"/>
    <x v="4"/>
    <x v="1"/>
  </r>
  <r>
    <d v="2023-04-28T00:00:00"/>
    <x v="2"/>
    <n v="2000"/>
    <n v="1328.57142857143"/>
    <n v="4428.5714285714303"/>
    <n v="20"/>
    <n v="0.99"/>
    <n v="0.79"/>
    <n v="0.75"/>
    <x v="2"/>
    <x v="3"/>
    <n v="9"/>
    <x v="5"/>
    <x v="0"/>
  </r>
  <r>
    <d v="2023-10-19T00:00:00"/>
    <x v="2"/>
    <n v="4000"/>
    <n v="1328.57142857143"/>
    <n v="1428.57142857143"/>
    <n v="45"/>
    <n v="0.86"/>
    <n v="0.97"/>
    <n v="0.89"/>
    <x v="0"/>
    <x v="4"/>
    <n v="5"/>
    <x v="2"/>
    <x v="2"/>
  </r>
  <r>
    <d v="2023-08-22T00:00:00"/>
    <x v="0"/>
    <n v="6000"/>
    <n v="1328.57142857143"/>
    <n v="1428.57142857143"/>
    <n v="43"/>
    <n v="0.83"/>
    <n v="0.72"/>
    <n v="0.74"/>
    <x v="1"/>
    <x v="0"/>
    <n v="6"/>
    <x v="6"/>
    <x v="3"/>
  </r>
  <r>
    <d v="2023-08-09T00:00:00"/>
    <x v="1"/>
    <n v="6500"/>
    <n v="1328.57142857143"/>
    <n v="1428.57142857143"/>
    <n v="43"/>
    <n v="0.74"/>
    <n v="0.78"/>
    <n v="0.94"/>
    <x v="2"/>
    <x v="1"/>
    <n v="8"/>
    <x v="6"/>
    <x v="3"/>
  </r>
  <r>
    <d v="2023-06-01T00:00:00"/>
    <x v="3"/>
    <n v="1200"/>
    <n v="1328.57142857143"/>
    <n v="1428.57142857143"/>
    <n v="43"/>
    <n v="0.8"/>
    <n v="0.84"/>
    <n v="0.81"/>
    <x v="3"/>
    <x v="1"/>
    <n v="4"/>
    <x v="7"/>
    <x v="0"/>
  </r>
  <r>
    <d v="2023-03-01T00:00:00"/>
    <x v="3"/>
    <n v="3000"/>
    <n v="1328.57142857143"/>
    <n v="1428.5714285714287"/>
    <n v="43"/>
    <n v="0.89"/>
    <n v="0.99"/>
    <n v="0.97"/>
    <x v="0"/>
    <x v="0"/>
    <n v="3"/>
    <x v="4"/>
    <x v="1"/>
  </r>
  <r>
    <d v="2023-11-27T00:00:00"/>
    <x v="3"/>
    <n v="2000"/>
    <n v="1328.57142857143"/>
    <n v="1428.5714285714287"/>
    <n v="40"/>
    <n v="0.71"/>
    <n v="0.87"/>
    <n v="0.94"/>
    <x v="1"/>
    <x v="4"/>
    <n v="2"/>
    <x v="3"/>
    <x v="2"/>
  </r>
  <r>
    <d v="2023-10-14T00:00:00"/>
    <x v="3"/>
    <n v="2000"/>
    <n v="1328.57142857143"/>
    <n v="1428.5714285714287"/>
    <n v="43"/>
    <n v="0.9"/>
    <n v="0.72"/>
    <n v="0.94"/>
    <x v="2"/>
    <x v="0"/>
    <n v="7"/>
    <x v="2"/>
    <x v="2"/>
  </r>
  <r>
    <d v="2023-06-21T00:00:00"/>
    <x v="0"/>
    <n v="3000"/>
    <n v="5214.2857142857101"/>
    <n v="6714.2857142857101"/>
    <n v="100"/>
    <n v="0.89"/>
    <n v="0.85"/>
    <n v="0.87"/>
    <x v="3"/>
    <x v="1"/>
    <n v="9"/>
    <x v="7"/>
    <x v="0"/>
  </r>
  <r>
    <d v="2023-07-23T00:00:00"/>
    <x v="2"/>
    <n v="4500"/>
    <n v="5214.2857142857101"/>
    <n v="6714.2857142857101"/>
    <n v="100"/>
    <n v="0.89"/>
    <n v="0.8"/>
    <n v="0.88"/>
    <x v="0"/>
    <x v="2"/>
    <n v="5"/>
    <x v="8"/>
    <x v="3"/>
  </r>
  <r>
    <d v="2023-07-20T00:00:00"/>
    <x v="0"/>
    <n v="5500"/>
    <n v="1214.2857142857099"/>
    <n v="6714.2857142857101"/>
    <n v="100"/>
    <n v="0.98"/>
    <n v="0.99"/>
    <n v="0.81"/>
    <x v="2"/>
    <x v="0"/>
    <n v="6"/>
    <x v="8"/>
    <x v="3"/>
  </r>
  <r>
    <d v="2023-07-22T00:00:00"/>
    <x v="1"/>
    <n v="1000"/>
    <n v="5214.2857142857101"/>
    <n v="6714.2857142857101"/>
    <n v="100"/>
    <n v="0.81"/>
    <n v="0.91"/>
    <n v="0.95"/>
    <x v="3"/>
    <x v="4"/>
    <n v="8"/>
    <x v="8"/>
    <x v="3"/>
  </r>
  <r>
    <d v="2023-04-02T00:00:00"/>
    <x v="0"/>
    <n v="2000"/>
    <n v="5214.2857142857101"/>
    <n v="6714.2857142857101"/>
    <n v="100"/>
    <n v="0.97"/>
    <n v="0.85"/>
    <n v="0.85"/>
    <x v="0"/>
    <x v="0"/>
    <n v="4"/>
    <x v="5"/>
    <x v="0"/>
  </r>
  <r>
    <d v="2023-02-22T00:00:00"/>
    <x v="0"/>
    <n v="2000"/>
    <n v="5214.2857142857101"/>
    <n v="6714.2857142857101"/>
    <n v="100"/>
    <n v="0.89"/>
    <n v="0.94"/>
    <n v="0.8"/>
    <x v="1"/>
    <x v="0"/>
    <n v="3"/>
    <x v="1"/>
    <x v="1"/>
  </r>
  <r>
    <d v="2023-09-10T00:00:00"/>
    <x v="0"/>
    <n v="2000"/>
    <n v="5214.2857142857101"/>
    <n v="6714.2857142857101"/>
    <n v="100"/>
    <n v="0.88"/>
    <n v="0.94"/>
    <n v="0.7"/>
    <x v="2"/>
    <x v="2"/>
    <n v="2"/>
    <x v="9"/>
    <x v="3"/>
  </r>
  <r>
    <d v="2023-12-15T00:00:00"/>
    <x v="0"/>
    <n v="2000"/>
    <n v="2957.1428571428601"/>
    <n v="2857.1428571428573"/>
    <n v="90"/>
    <n v="0.75"/>
    <n v="0.77"/>
    <n v="0.84"/>
    <x v="3"/>
    <x v="3"/>
    <n v="7"/>
    <x v="10"/>
    <x v="2"/>
  </r>
  <r>
    <d v="2023-03-12T00:00:00"/>
    <x v="0"/>
    <n v="1700"/>
    <n v="2957.1428571428601"/>
    <n v="2857.1428571428573"/>
    <n v="80"/>
    <n v="0.73"/>
    <n v="0.96"/>
    <n v="0.93"/>
    <x v="3"/>
    <x v="4"/>
    <n v="4"/>
    <x v="4"/>
    <x v="1"/>
  </r>
  <r>
    <d v="2023-09-10T00:00:00"/>
    <x v="0"/>
    <n v="1600"/>
    <n v="2957.1428571428601"/>
    <n v="2857.1428571428573"/>
    <n v="90"/>
    <n v="0.93"/>
    <n v="0.74"/>
    <n v="0.93"/>
    <x v="2"/>
    <x v="0"/>
    <n v="5"/>
    <x v="9"/>
    <x v="3"/>
  </r>
  <r>
    <d v="2023-01-02T00:00:00"/>
    <x v="1"/>
    <n v="1200"/>
    <n v="2957.1428571428601"/>
    <n v="2857.1428571428573"/>
    <n v="110"/>
    <n v="0.85"/>
    <n v="0.7"/>
    <n v="0.99"/>
    <x v="3"/>
    <x v="1"/>
    <n v="6"/>
    <x v="11"/>
    <x v="1"/>
  </r>
  <r>
    <d v="2023-10-28T00:00:00"/>
    <x v="2"/>
    <n v="2500"/>
    <n v="2957.1428571428601"/>
    <n v="2857.1428571428573"/>
    <n v="90"/>
    <n v="0.92"/>
    <n v="0.99"/>
    <n v="0.88"/>
    <x v="0"/>
    <x v="2"/>
    <n v="8"/>
    <x v="2"/>
    <x v="2"/>
  </r>
  <r>
    <d v="2023-06-26T00:00:00"/>
    <x v="2"/>
    <n v="2100"/>
    <n v="2957.1428571428601"/>
    <n v="2857.1428571428573"/>
    <n v="100"/>
    <n v="0.75"/>
    <n v="0.97"/>
    <n v="0.83"/>
    <x v="1"/>
    <x v="3"/>
    <n v="4"/>
    <x v="7"/>
    <x v="0"/>
  </r>
  <r>
    <d v="2023-11-13T00:00:00"/>
    <x v="2"/>
    <n v="2150"/>
    <n v="2957.1428571428601"/>
    <n v="2857.1428571428573"/>
    <n v="90"/>
    <n v="0.77"/>
    <n v="0.97"/>
    <n v="0.78"/>
    <x v="0"/>
    <x v="4"/>
    <n v="3"/>
    <x v="3"/>
    <x v="2"/>
  </r>
  <r>
    <d v="2023-06-30T00:00:00"/>
    <x v="2"/>
    <n v="2200"/>
    <n v="757.142857142857"/>
    <n v="857.14285714285711"/>
    <n v="228"/>
    <n v="0.79"/>
    <n v="0.75"/>
    <n v="0.93"/>
    <x v="1"/>
    <x v="0"/>
    <n v="2"/>
    <x v="7"/>
    <x v="0"/>
  </r>
  <r>
    <d v="2023-04-14T00:00:00"/>
    <x v="1"/>
    <n v="1800"/>
    <n v="757.142857142857"/>
    <n v="857.14285714285711"/>
    <n v="220"/>
    <n v="0.81"/>
    <n v="0.98"/>
    <n v="0.86"/>
    <x v="2"/>
    <x v="1"/>
    <n v="7"/>
    <x v="5"/>
    <x v="0"/>
  </r>
  <r>
    <d v="2023-12-06T00:00:00"/>
    <x v="3"/>
    <n v="1800"/>
    <n v="757.142857142857"/>
    <n v="857.14285714285711"/>
    <n v="228"/>
    <n v="0.86"/>
    <n v="0.82"/>
    <n v="0.86"/>
    <x v="3"/>
    <x v="2"/>
    <n v="9"/>
    <x v="10"/>
    <x v="2"/>
  </r>
  <r>
    <d v="2023-05-08T00:00:00"/>
    <x v="0"/>
    <n v="1414"/>
    <n v="757.142857142857"/>
    <n v="857.14285714285711"/>
    <n v="238"/>
    <n v="0.72"/>
    <n v="0.95"/>
    <n v="0.9"/>
    <x v="4"/>
    <x v="3"/>
    <n v="5"/>
    <x v="0"/>
    <x v="0"/>
  </r>
  <r>
    <d v="2023-04-03T00:00:00"/>
    <x v="2"/>
    <n v="2100"/>
    <n v="757.142857142857"/>
    <n v="857.14285714285711"/>
    <n v="228"/>
    <n v="0.71"/>
    <n v="0.8"/>
    <n v="0.76"/>
    <x v="4"/>
    <x v="4"/>
    <n v="5"/>
    <x v="5"/>
    <x v="0"/>
  </r>
  <r>
    <d v="2023-06-01T00:00:00"/>
    <x v="2"/>
    <n v="2500"/>
    <n v="757.142857142857"/>
    <n v="857.14285714285711"/>
    <n v="230"/>
    <n v="0.97"/>
    <n v="0.95"/>
    <n v="0.85"/>
    <x v="4"/>
    <x v="0"/>
    <n v="8"/>
    <x v="7"/>
    <x v="0"/>
  </r>
  <r>
    <d v="2023-11-03T00:00:00"/>
    <x v="3"/>
    <n v="2200"/>
    <n v="757.142857142857"/>
    <n v="857.14285714285711"/>
    <n v="228"/>
    <n v="0.95"/>
    <n v="0.85"/>
    <n v="0.91"/>
    <x v="2"/>
    <x v="1"/>
    <n v="4"/>
    <x v="3"/>
    <x v="2"/>
  </r>
  <r>
    <d v="2023-05-14T00:00:00"/>
    <x v="0"/>
    <n v="2500"/>
    <n v="914.28571428571399"/>
    <n v="714.28571428571433"/>
    <n v="250"/>
    <n v="0.97"/>
    <n v="0.7"/>
    <n v="0.93"/>
    <x v="2"/>
    <x v="2"/>
    <n v="3"/>
    <x v="0"/>
    <x v="0"/>
  </r>
  <r>
    <d v="2023-10-26T00:00:00"/>
    <x v="2"/>
    <n v="2200"/>
    <n v="914.28571428571399"/>
    <n v="714.28571428571433"/>
    <n v="240"/>
    <n v="0.9"/>
    <n v="0.98"/>
    <n v="0.96"/>
    <x v="2"/>
    <x v="3"/>
    <n v="2"/>
    <x v="2"/>
    <x v="2"/>
  </r>
  <r>
    <d v="2023-10-27T00:00:00"/>
    <x v="0"/>
    <n v="2500"/>
    <n v="914.28571428571399"/>
    <n v="714.28571428571433"/>
    <n v="270"/>
    <n v="0.9"/>
    <n v="0.95"/>
    <n v="0.98"/>
    <x v="2"/>
    <x v="4"/>
    <n v="3"/>
    <x v="2"/>
    <x v="2"/>
  </r>
  <r>
    <d v="2023-01-28T00:00:00"/>
    <x v="1"/>
    <n v="2000"/>
    <n v="914.28571428571399"/>
    <n v="714.28571428571433"/>
    <n v="259"/>
    <n v="0.96"/>
    <n v="0.81"/>
    <n v="0.85"/>
    <x v="2"/>
    <x v="0"/>
    <n v="9"/>
    <x v="11"/>
    <x v="1"/>
  </r>
  <r>
    <d v="2023-01-29T00:00:00"/>
    <x v="1"/>
    <n v="2500"/>
    <n v="914.28571428571399"/>
    <n v="714.28571428571433"/>
    <n v="260"/>
    <n v="0.98"/>
    <n v="0.84"/>
    <n v="0.89"/>
    <x v="2"/>
    <x v="0"/>
    <n v="5"/>
    <x v="11"/>
    <x v="1"/>
  </r>
  <r>
    <d v="2023-01-30T00:00:00"/>
    <x v="1"/>
    <n v="2500"/>
    <n v="914.28571428571399"/>
    <n v="714.28571428571433"/>
    <n v="260"/>
    <n v="0.76"/>
    <n v="0.7"/>
    <n v="0.86"/>
    <x v="2"/>
    <x v="2"/>
    <n v="6"/>
    <x v="11"/>
    <x v="1"/>
  </r>
  <r>
    <d v="2023-01-31T00:00:00"/>
    <x v="0"/>
    <n v="2500"/>
    <n v="914.28571428571399"/>
    <n v="714.28571428571433"/>
    <n v="261"/>
    <n v="0.91"/>
    <n v="0.77"/>
    <n v="0.75"/>
    <x v="0"/>
    <x v="3"/>
    <n v="8"/>
    <x v="11"/>
    <x v="1"/>
  </r>
  <r>
    <d v="2023-11-01T00:00:00"/>
    <x v="0"/>
    <n v="2500"/>
    <n v="914.28571428571399"/>
    <n v="714.28571428571433"/>
    <n v="242"/>
    <n v="0.79"/>
    <n v="0.81"/>
    <n v="0.74"/>
    <x v="1"/>
    <x v="4"/>
    <n v="4"/>
    <x v="3"/>
    <x v="2"/>
  </r>
  <r>
    <d v="2023-11-02T00:00:00"/>
    <x v="0"/>
    <n v="2250"/>
    <n v="914.28571428571399"/>
    <n v="714.28571428571433"/>
    <n v="250"/>
    <n v="0.85"/>
    <n v="0.82"/>
    <n v="0.73"/>
    <x v="2"/>
    <x v="0"/>
    <n v="3"/>
    <x v="3"/>
    <x v="2"/>
  </r>
  <r>
    <d v="2023-11-03T00:00:00"/>
    <x v="0"/>
    <n v="2500"/>
    <n v="914.28571428571399"/>
    <n v="714.28571428571433"/>
    <n v="242"/>
    <n v="0.88"/>
    <n v="0.84"/>
    <n v="0.75"/>
    <x v="3"/>
    <x v="1"/>
    <n v="2"/>
    <x v="3"/>
    <x v="2"/>
  </r>
  <r>
    <d v="2023-05-14T00:00:00"/>
    <x v="0"/>
    <n v="2500"/>
    <n v="914.28571428571399"/>
    <n v="714.28571428571433"/>
    <n v="242"/>
    <n v="0.81"/>
    <n v="0.92"/>
    <n v="0.91"/>
    <x v="0"/>
    <x v="2"/>
    <n v="7"/>
    <x v="0"/>
    <x v="0"/>
  </r>
  <r>
    <d v="2023-10-26T00:00:00"/>
    <x v="2"/>
    <n v="2500"/>
    <n v="914.28571428571399"/>
    <n v="714.28571428571433"/>
    <n v="242"/>
    <n v="0.84"/>
    <n v="0.73"/>
    <n v="0.99"/>
    <x v="1"/>
    <x v="3"/>
    <n v="9"/>
    <x v="2"/>
    <x v="2"/>
  </r>
  <r>
    <d v="2023-03-10T00:00:00"/>
    <x v="2"/>
    <n v="2500"/>
    <n v="914.28571428571399"/>
    <n v="714.28571428571433"/>
    <n v="240"/>
    <n v="0.93"/>
    <n v="0.79"/>
    <n v="0.72"/>
    <x v="2"/>
    <x v="4"/>
    <n v="5"/>
    <x v="4"/>
    <x v="1"/>
  </r>
  <r>
    <d v="2023-04-28T00:00:00"/>
    <x v="2"/>
    <n v="2500"/>
    <n v="914.28571428571399"/>
    <n v="714.28571428571433"/>
    <n v="242"/>
    <n v="0.84"/>
    <n v="0.79"/>
    <n v="0.8"/>
    <x v="3"/>
    <x v="0"/>
    <n v="6"/>
    <x v="5"/>
    <x v="0"/>
  </r>
  <r>
    <d v="2023-01-19T00:00:00"/>
    <x v="2"/>
    <n v="2200"/>
    <n v="385.71428571428601"/>
    <n v="285.71428571428572"/>
    <n v="285"/>
    <n v="0.85"/>
    <n v="0.91"/>
    <n v="0.84"/>
    <x v="0"/>
    <x v="1"/>
    <n v="8"/>
    <x v="11"/>
    <x v="1"/>
  </r>
  <r>
    <d v="2023-08-22T00:00:00"/>
    <x v="1"/>
    <n v="2150"/>
    <n v="385.71428571428601"/>
    <n v="285.71428571428572"/>
    <n v="275"/>
    <n v="0.86"/>
    <n v="0.75"/>
    <n v="0.96"/>
    <x v="2"/>
    <x v="2"/>
    <n v="4"/>
    <x v="6"/>
    <x v="3"/>
  </r>
  <r>
    <d v="2023-08-09T00:00:00"/>
    <x v="3"/>
    <n v="2400"/>
    <n v="385.71428571428601"/>
    <n v="285.71428571428572"/>
    <n v="285"/>
    <n v="0.96"/>
    <n v="0.77"/>
    <n v="0.92"/>
    <x v="3"/>
    <x v="3"/>
    <n v="3"/>
    <x v="6"/>
    <x v="3"/>
  </r>
  <r>
    <d v="2023-06-01T00:00:00"/>
    <x v="2"/>
    <n v="2450"/>
    <n v="385.71428571428601"/>
    <n v="285.71428571428572"/>
    <n v="290"/>
    <n v="0.99"/>
    <n v="0.97"/>
    <n v="0.73"/>
    <x v="0"/>
    <x v="4"/>
    <n v="2"/>
    <x v="7"/>
    <x v="0"/>
  </r>
  <r>
    <d v="2023-03-01T00:00:00"/>
    <x v="1"/>
    <n v="2500"/>
    <n v="385.71428571428601"/>
    <n v="285.71428571428572"/>
    <n v="310"/>
    <n v="0.77"/>
    <n v="0.72"/>
    <n v="0.85"/>
    <x v="1"/>
    <x v="0"/>
    <n v="7"/>
    <x v="4"/>
    <x v="1"/>
  </r>
  <r>
    <d v="2023-11-27T00:00:00"/>
    <x v="3"/>
    <n v="2450"/>
    <n v="385.71428571428601"/>
    <n v="285.71428571428572"/>
    <n v="270"/>
    <n v="0.77"/>
    <n v="0.96"/>
    <n v="0.78"/>
    <x v="2"/>
    <x v="1"/>
    <n v="9"/>
    <x v="3"/>
    <x v="2"/>
  </r>
  <r>
    <d v="2023-10-14T00:00:00"/>
    <x v="2"/>
    <n v="2400"/>
    <n v="385.71428571428601"/>
    <n v="285.71428571428572"/>
    <n v="285"/>
    <n v="0.78"/>
    <n v="0.8"/>
    <n v="0.85"/>
    <x v="3"/>
    <x v="2"/>
    <n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C11" firstHeaderRow="1" firstDataRow="1" firstDataCol="1"/>
  <pivotFields count="14">
    <pivotField numFmtId="14" showAll="0"/>
    <pivotField showAll="0">
      <items count="5">
        <item x="0"/>
        <item x="3"/>
        <item x="2"/>
        <item x="1"/>
        <item t="default"/>
      </items>
    </pivotField>
    <pivotField numFmtId="164" showAll="0"/>
    <pivotField numFmtId="164" showAll="0"/>
    <pivotField numFmtId="164" showAll="0"/>
    <pivotField showAll="0"/>
    <pivotField dataField="1" showAll="0"/>
    <pivotField dataField="1" showAll="0"/>
    <pivotField dataField="1" showAll="0"/>
    <pivotField showAll="0">
      <items count="6">
        <item x="0"/>
        <item x="2"/>
        <item x="1"/>
        <item x="3"/>
        <item x="4"/>
        <item t="default"/>
      </items>
    </pivotField>
    <pivotField showAll="0" sortType="descending">
      <items count="6">
        <item x="0"/>
        <item x="3"/>
        <item x="1"/>
        <item x="2"/>
        <item x="4"/>
        <item t="default"/>
      </items>
    </pivotField>
    <pivotField showAll="0"/>
    <pivotField showAll="0">
      <items count="13">
        <item x="11"/>
        <item x="1"/>
        <item x="4"/>
        <item x="5"/>
        <item x="0"/>
        <item x="7"/>
        <item x="8"/>
        <item x="6"/>
        <item x="9"/>
        <item x="2"/>
        <item x="3"/>
        <item x="10"/>
        <item t="default"/>
      </items>
    </pivotField>
    <pivotField showAll="0"/>
  </pivotFields>
  <rowFields count="1">
    <field x="-2"/>
  </rowFields>
  <rowItems count="3">
    <i>
      <x/>
    </i>
    <i i="1">
      <x v="1"/>
    </i>
    <i i="2">
      <x v="2"/>
    </i>
  </rowItems>
  <colItems count="1">
    <i/>
  </colItems>
  <dataFields count="3">
    <dataField name="Average of Profit Completion Rate" fld="7" subtotal="average" baseField="0" baseItem="1"/>
    <dataField name="Average of Sales Completion Rate" fld="6" subtotal="average" baseField="0" baseItem="1"/>
    <dataField name="Average of Customer Completion Rate" fld="8" subtotal="average" baseField="0" baseItem="1"/>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9:U15" firstHeaderRow="1" firstDataRow="1" firstDataCol="1"/>
  <pivotFields count="14">
    <pivotField numFmtId="14" showAll="0"/>
    <pivotField showAll="0">
      <items count="5">
        <item x="0"/>
        <item x="3"/>
        <item x="2"/>
        <item x="1"/>
        <item t="default"/>
      </items>
    </pivotField>
    <pivotField dataField="1" numFmtId="164" showAll="0"/>
    <pivotField numFmtId="164" showAll="0"/>
    <pivotField numFmtId="164" showAll="0"/>
    <pivotField showAll="0"/>
    <pivotField showAll="0"/>
    <pivotField showAll="0"/>
    <pivotField showAll="0"/>
    <pivotField axis="axisRow" showAll="0">
      <items count="6">
        <item x="0"/>
        <item x="2"/>
        <item x="1"/>
        <item x="3"/>
        <item x="4"/>
        <item t="default"/>
      </items>
    </pivotField>
    <pivotField showAll="0" sortType="descending">
      <items count="6">
        <item x="0"/>
        <item x="3"/>
        <item x="1"/>
        <item x="2"/>
        <item x="4"/>
        <item t="default"/>
      </items>
    </pivotField>
    <pivotField showAll="0"/>
    <pivotField showAll="0">
      <items count="13">
        <item x="11"/>
        <item x="1"/>
        <item x="4"/>
        <item x="5"/>
        <item x="0"/>
        <item x="7"/>
        <item x="8"/>
        <item x="6"/>
        <item x="9"/>
        <item x="2"/>
        <item x="3"/>
        <item x="10"/>
        <item t="default"/>
      </items>
    </pivotField>
    <pivotField showAll="0"/>
  </pivotFields>
  <rowFields count="1">
    <field x="9"/>
  </rowFields>
  <rowItems count="6">
    <i>
      <x/>
    </i>
    <i>
      <x v="1"/>
    </i>
    <i>
      <x v="2"/>
    </i>
    <i>
      <x v="3"/>
    </i>
    <i>
      <x v="4"/>
    </i>
    <i t="grand">
      <x/>
    </i>
  </rowItems>
  <colItems count="1">
    <i/>
  </colItems>
  <dataFields count="1">
    <dataField name=" Sales" fld="2" baseField="0" baseItem="0"/>
  </dataFields>
  <formats count="1">
    <format dxfId="51">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9:R15" firstHeaderRow="1" firstDataRow="1" firstDataCol="1"/>
  <pivotFields count="14">
    <pivotField numFmtId="14" showAll="0"/>
    <pivotField showAll="0">
      <items count="5">
        <item x="0"/>
        <item x="3"/>
        <item x="2"/>
        <item x="1"/>
        <item t="default"/>
      </items>
    </pivotField>
    <pivotField numFmtId="164" showAll="0"/>
    <pivotField numFmtId="164" showAll="0"/>
    <pivotField numFmtId="164" showAll="0"/>
    <pivotField showAll="0"/>
    <pivotField showAll="0"/>
    <pivotField showAll="0"/>
    <pivotField showAll="0"/>
    <pivotField showAll="0"/>
    <pivotField axis="axisRow" showAll="0" sortType="descending">
      <items count="6">
        <item x="0"/>
        <item x="3"/>
        <item x="1"/>
        <item x="2"/>
        <item x="4"/>
        <item t="default"/>
      </items>
    </pivotField>
    <pivotField dataField="1" showAll="0"/>
    <pivotField showAll="0">
      <items count="13">
        <item x="11"/>
        <item x="1"/>
        <item x="4"/>
        <item x="5"/>
        <item x="0"/>
        <item x="7"/>
        <item x="8"/>
        <item x="6"/>
        <item x="9"/>
        <item x="2"/>
        <item x="3"/>
        <item x="10"/>
        <item t="default"/>
      </items>
    </pivotField>
    <pivotField showAll="0"/>
  </pivotFields>
  <rowFields count="1">
    <field x="10"/>
  </rowFields>
  <rowItems count="6">
    <i>
      <x/>
    </i>
    <i>
      <x v="1"/>
    </i>
    <i>
      <x v="2"/>
    </i>
    <i>
      <x v="3"/>
    </i>
    <i>
      <x v="4"/>
    </i>
    <i t="grand">
      <x/>
    </i>
  </rowItems>
  <colItems count="1">
    <i/>
  </colItems>
  <dataFields count="1">
    <dataField name=" Scor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9:O14" firstHeaderRow="0" firstDataRow="1" firstDataCol="1"/>
  <pivotFields count="14">
    <pivotField numFmtId="14"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dataField="1" numFmtId="164" showAll="0"/>
    <pivotField dataField="1" numFmtId="164" showAll="0"/>
    <pivotField numFmtId="164"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pivotFields>
  <rowFields count="1">
    <field x="1"/>
  </rowFields>
  <rowItems count="5">
    <i>
      <x/>
    </i>
    <i>
      <x v="2"/>
    </i>
    <i>
      <x v="3"/>
    </i>
    <i>
      <x v="1"/>
    </i>
    <i t="grand">
      <x/>
    </i>
  </rowItems>
  <colFields count="1">
    <field x="-2"/>
  </colFields>
  <colItems count="2">
    <i>
      <x/>
    </i>
    <i i="1">
      <x v="1"/>
    </i>
  </colItems>
  <dataFields count="2">
    <dataField name=" Profit" fld="3" baseField="0" baseItem="0"/>
    <dataField name=" Sales" fld="2" baseField="0" baseItem="0"/>
  </dataFields>
  <formats count="1">
    <format dxfId="52">
      <pivotArea collapsedLevelsAreSubtotals="1" fieldPosition="0">
        <references count="1">
          <reference field="1" count="0"/>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9:K22" firstHeaderRow="1" firstDataRow="1" firstDataCol="1"/>
  <pivotFields count="14">
    <pivotField numFmtId="14" showAll="0"/>
    <pivotField showAll="0"/>
    <pivotField numFmtId="164" showAll="0"/>
    <pivotField numFmtId="164" showAll="0"/>
    <pivotField numFmtId="164" showAll="0"/>
    <pivotField dataField="1"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pivotFields>
  <rowFields count="1">
    <field x="12"/>
  </rowFields>
  <rowItems count="13">
    <i>
      <x/>
    </i>
    <i>
      <x v="1"/>
    </i>
    <i>
      <x v="2"/>
    </i>
    <i>
      <x v="3"/>
    </i>
    <i>
      <x v="4"/>
    </i>
    <i>
      <x v="5"/>
    </i>
    <i>
      <x v="6"/>
    </i>
    <i>
      <x v="7"/>
    </i>
    <i>
      <x v="8"/>
    </i>
    <i>
      <x v="9"/>
    </i>
    <i>
      <x v="10"/>
    </i>
    <i>
      <x v="11"/>
    </i>
    <i t="grand">
      <x/>
    </i>
  </rowItems>
  <colItems count="1">
    <i/>
  </colItems>
  <dataFields count="1">
    <dataField name=" No of Customers" fld="5" baseField="0" baseItem="0"/>
  </dataFields>
  <formats count="2">
    <format dxfId="54">
      <pivotArea collapsedLevelsAreSubtotals="1" fieldPosition="0">
        <references count="1">
          <reference field="12" count="0"/>
        </references>
      </pivotArea>
    </format>
    <format dxfId="53">
      <pivotArea collapsedLevelsAreSubtotals="1" fieldPosition="0">
        <references count="1">
          <reference field="12"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F9:H22" firstHeaderRow="0" firstDataRow="1" firstDataCol="1"/>
  <pivotFields count="14">
    <pivotField numFmtId="14" showAll="0"/>
    <pivotField showAll="0"/>
    <pivotField dataField="1" numFmtId="164" showAll="0"/>
    <pivotField numFmtId="164" showAll="0"/>
    <pivotField dataField="1" numFmtId="164" showAll="0"/>
    <pivotField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Fields count="1">
    <field x="-2"/>
  </colFields>
  <colItems count="2">
    <i>
      <x/>
    </i>
    <i i="1">
      <x v="1"/>
    </i>
  </colItems>
  <dataFields count="2">
    <dataField name=" Sales" fld="2" baseField="0" baseItem="0"/>
    <dataField name=" Target Sales" fld="4" baseField="0" baseItem="0"/>
  </dataFields>
  <formats count="1">
    <format dxfId="55">
      <pivotArea collapsedLevelsAreSubtotals="1" fieldPosition="0">
        <references count="1">
          <reference field="12" count="0"/>
        </references>
      </pivotArea>
    </format>
  </formats>
  <chartFormats count="2">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2"/>
  </pivotTables>
  <data>
    <tabular pivotCacheId="1">
      <items count="12">
        <i x="11" s="1"/>
        <i x="1" s="1"/>
        <i x="4" s="1"/>
        <i x="5" s="1"/>
        <i x="0" s="1"/>
        <i x="7" s="1"/>
        <i x="8" s="1"/>
        <i x="6" s="1"/>
        <i x="9" s="1"/>
        <i x="2" s="1"/>
        <i x="3"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PivotTable2"/>
  </pivotTables>
  <data>
    <tabular pivotCacheId="1">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style="SlicerStyleDark1" rowHeight="234950"/>
  <slicer name="Quarter 1" cache="Slicer_Quarter" caption="Quarter" style="SlicerStyleDark1" rowHeight="234950"/>
</slicers>
</file>

<file path=xl/tables/table1.xml><?xml version="1.0" encoding="utf-8"?>
<table xmlns="http://schemas.openxmlformats.org/spreadsheetml/2006/main" id="1" name="Table1" displayName="Table1" ref="A1:N64" totalsRowShown="0">
  <autoFilter ref="A1:N64"/>
  <tableColumns count="14">
    <tableColumn id="1" name="Date" dataDxfId="61"/>
    <tableColumn id="2" name="Region"/>
    <tableColumn id="3" name="Sales" dataDxfId="60" dataCellStyle="Comma"/>
    <tableColumn id="4" name="Profit" dataDxfId="59" dataCellStyle="Comma"/>
    <tableColumn id="5" name="Target Sales" dataDxfId="58" dataCellStyle="Comma"/>
    <tableColumn id="6" name="No of Customers"/>
    <tableColumn id="7" name="Sales Completion Rate"/>
    <tableColumn id="8" name="Profit Completion Rate"/>
    <tableColumn id="9" name="Customer Completion Rate"/>
    <tableColumn id="10" name="Country"/>
    <tableColumn id="11" name="Customer Satisfaction"/>
    <tableColumn id="12" name="Score"/>
    <tableColumn id="13" name="Month" dataDxfId="57">
      <calculatedColumnFormula>TEXT(Table1[[#This Row],[Date]],"mmm")</calculatedColumnFormula>
    </tableColumn>
    <tableColumn id="14" name="Quarter" dataDxfId="56">
      <calculatedColumnFormula>"Q"&amp;ROUNDUP(MONTH(Table1[[#This Row],[Date]])/3,0)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topLeftCell="A2" workbookViewId="0">
      <selection activeCell="N3" sqref="N3"/>
    </sheetView>
  </sheetViews>
  <sheetFormatPr defaultRowHeight="13.8"/>
  <cols>
    <col min="1" max="1" width="10.09765625" style="1" bestFit="1" customWidth="1"/>
    <col min="5" max="5" width="12.8984375" customWidth="1"/>
    <col min="6" max="6" width="16" customWidth="1"/>
    <col min="7" max="7" width="20.8984375" customWidth="1"/>
    <col min="8" max="8" width="20.59765625" customWidth="1"/>
    <col min="9" max="9" width="24.09765625" customWidth="1"/>
    <col min="10" max="10" width="8.8984375" customWidth="1"/>
    <col min="11" max="11" width="20.09765625" customWidth="1"/>
  </cols>
  <sheetData>
    <row r="1" spans="1:14">
      <c r="A1" s="1" t="s">
        <v>0</v>
      </c>
      <c r="B1" t="s">
        <v>1</v>
      </c>
      <c r="C1" s="2" t="s">
        <v>2</v>
      </c>
      <c r="D1" s="2" t="s">
        <v>3</v>
      </c>
      <c r="E1" s="2" t="s">
        <v>4</v>
      </c>
      <c r="F1" t="s">
        <v>5</v>
      </c>
      <c r="G1" t="s">
        <v>6</v>
      </c>
      <c r="H1" t="s">
        <v>7</v>
      </c>
      <c r="I1" t="s">
        <v>8</v>
      </c>
      <c r="J1" t="s">
        <v>9</v>
      </c>
      <c r="K1" t="s">
        <v>10</v>
      </c>
      <c r="L1" t="s">
        <v>11</v>
      </c>
      <c r="M1" t="s">
        <v>26</v>
      </c>
      <c r="N1" t="s">
        <v>27</v>
      </c>
    </row>
    <row r="2" spans="1:14">
      <c r="A2" s="1">
        <v>45060</v>
      </c>
      <c r="B2" t="s">
        <v>12</v>
      </c>
      <c r="C2" s="2">
        <v>2581</v>
      </c>
      <c r="D2" s="2">
        <v>2957.1428571428601</v>
      </c>
      <c r="E2" s="2">
        <v>5857</v>
      </c>
      <c r="F2">
        <v>80</v>
      </c>
      <c r="G2">
        <v>0.89</v>
      </c>
      <c r="H2">
        <v>0.85</v>
      </c>
      <c r="I2">
        <v>0.72</v>
      </c>
      <c r="J2" t="s">
        <v>13</v>
      </c>
      <c r="K2" t="s">
        <v>14</v>
      </c>
      <c r="L2">
        <v>8</v>
      </c>
      <c r="M2" t="str">
        <f>TEXT(Table1[[#This Row],[Date]],"mmm")</f>
        <v>May</v>
      </c>
      <c r="N2" t="str">
        <f>"Q"&amp;ROUNDUP(MONTH(Table1[[#This Row],[Date]])/3,0)</f>
        <v>Q2</v>
      </c>
    </row>
    <row r="3" spans="1:14">
      <c r="A3" s="1">
        <v>44983</v>
      </c>
      <c r="B3" t="s">
        <v>15</v>
      </c>
      <c r="C3" s="2">
        <v>3944</v>
      </c>
      <c r="D3" s="2">
        <v>2957.1428571428601</v>
      </c>
      <c r="E3" s="2">
        <v>5857</v>
      </c>
      <c r="F3">
        <v>30</v>
      </c>
      <c r="G3">
        <v>0.94</v>
      </c>
      <c r="H3">
        <v>0.95</v>
      </c>
      <c r="I3">
        <v>0.86</v>
      </c>
      <c r="J3" t="s">
        <v>16</v>
      </c>
      <c r="K3" t="s">
        <v>17</v>
      </c>
      <c r="L3">
        <v>4</v>
      </c>
      <c r="M3" t="str">
        <f>TEXT(Table1[[#This Row],[Date]],"mmm")</f>
        <v>Feb</v>
      </c>
      <c r="N3" t="str">
        <f>"Q"&amp;ROUNDUP(MONTH(Table1[[#This Row],[Date]])/3,0)</f>
        <v>Q1</v>
      </c>
    </row>
    <row r="4" spans="1:14">
      <c r="A4" s="1">
        <v>44984</v>
      </c>
      <c r="B4" t="s">
        <v>18</v>
      </c>
      <c r="C4" s="2">
        <v>3293</v>
      </c>
      <c r="D4" s="2">
        <v>2957.1428571428601</v>
      </c>
      <c r="E4" s="2">
        <v>5857</v>
      </c>
      <c r="F4">
        <v>15</v>
      </c>
      <c r="G4">
        <v>0.82</v>
      </c>
      <c r="H4">
        <v>0.8</v>
      </c>
      <c r="I4">
        <v>0.76</v>
      </c>
      <c r="J4" t="s">
        <v>19</v>
      </c>
      <c r="K4" t="s">
        <v>20</v>
      </c>
      <c r="L4">
        <v>3</v>
      </c>
      <c r="M4" t="str">
        <f>TEXT(Table1[[#This Row],[Date]],"mmm")</f>
        <v>Feb</v>
      </c>
      <c r="N4" t="str">
        <f>"Q"&amp;ROUNDUP(MONTH(Table1[[#This Row],[Date]])/3,0)</f>
        <v>Q1</v>
      </c>
    </row>
    <row r="5" spans="1:14">
      <c r="A5" s="1">
        <v>44985</v>
      </c>
      <c r="B5" t="s">
        <v>18</v>
      </c>
      <c r="C5" s="2">
        <v>2019</v>
      </c>
      <c r="D5" s="2">
        <v>2957.1428571428601</v>
      </c>
      <c r="E5" s="2">
        <v>5857</v>
      </c>
      <c r="F5">
        <v>40</v>
      </c>
      <c r="G5">
        <v>0.79</v>
      </c>
      <c r="H5">
        <v>0.79</v>
      </c>
      <c r="I5">
        <v>0.79</v>
      </c>
      <c r="J5" t="s">
        <v>21</v>
      </c>
      <c r="K5" t="s">
        <v>14</v>
      </c>
      <c r="L5">
        <v>2</v>
      </c>
      <c r="M5" t="str">
        <f>TEXT(Table1[[#This Row],[Date]],"mmm")</f>
        <v>Feb</v>
      </c>
      <c r="N5" t="str">
        <f>"Q"&amp;ROUNDUP(MONTH(Table1[[#This Row],[Date]])/3,0)</f>
        <v>Q1</v>
      </c>
    </row>
    <row r="6" spans="1:14">
      <c r="A6" s="1">
        <v>45228</v>
      </c>
      <c r="B6" t="s">
        <v>15</v>
      </c>
      <c r="C6" s="2">
        <v>2980</v>
      </c>
      <c r="D6" s="2">
        <v>2958</v>
      </c>
      <c r="E6" s="2">
        <v>5857</v>
      </c>
      <c r="F6">
        <v>100</v>
      </c>
      <c r="G6">
        <v>0.96</v>
      </c>
      <c r="H6">
        <v>0.79</v>
      </c>
      <c r="I6">
        <v>0.7</v>
      </c>
      <c r="J6" t="s">
        <v>22</v>
      </c>
      <c r="K6" t="s">
        <v>23</v>
      </c>
      <c r="L6">
        <v>7</v>
      </c>
      <c r="M6" t="str">
        <f>TEXT(Table1[[#This Row],[Date]],"mmm")</f>
        <v>Oct</v>
      </c>
      <c r="N6" t="str">
        <f>"Q"&amp;ROUNDUP(MONTH(Table1[[#This Row],[Date]])/3,0)</f>
        <v>Q4</v>
      </c>
    </row>
    <row r="7" spans="1:14">
      <c r="A7" s="1">
        <v>45229</v>
      </c>
      <c r="B7" t="s">
        <v>15</v>
      </c>
      <c r="C7" s="2">
        <v>2209</v>
      </c>
      <c r="D7" s="2">
        <v>2957.1428571428601</v>
      </c>
      <c r="E7" s="2">
        <v>5857</v>
      </c>
      <c r="F7">
        <v>15</v>
      </c>
      <c r="G7">
        <v>0.79</v>
      </c>
      <c r="H7">
        <v>0.79</v>
      </c>
      <c r="I7">
        <v>0.77</v>
      </c>
      <c r="J7" t="s">
        <v>22</v>
      </c>
      <c r="K7" t="s">
        <v>14</v>
      </c>
      <c r="L7">
        <v>9</v>
      </c>
      <c r="M7" t="str">
        <f>TEXT(Table1[[#This Row],[Date]],"mmm")</f>
        <v>Oct</v>
      </c>
      <c r="N7" t="str">
        <f>"Q"&amp;ROUNDUP(MONTH(Table1[[#This Row],[Date]])/3,0)</f>
        <v>Q4</v>
      </c>
    </row>
    <row r="8" spans="1:14">
      <c r="A8" s="1">
        <v>45230</v>
      </c>
      <c r="B8" t="s">
        <v>24</v>
      </c>
      <c r="C8" s="2">
        <v>2440</v>
      </c>
      <c r="D8" s="2">
        <v>2957.1428571428601</v>
      </c>
      <c r="E8" s="2">
        <v>5857</v>
      </c>
      <c r="F8">
        <v>20</v>
      </c>
      <c r="G8">
        <v>0.75</v>
      </c>
      <c r="H8">
        <v>0.72</v>
      </c>
      <c r="I8">
        <v>0.93</v>
      </c>
      <c r="J8" t="s">
        <v>22</v>
      </c>
      <c r="K8" t="s">
        <v>17</v>
      </c>
      <c r="L8">
        <v>5</v>
      </c>
      <c r="M8" t="str">
        <f>TEXT(Table1[[#This Row],[Date]],"mmm")</f>
        <v>Oct</v>
      </c>
      <c r="N8" t="str">
        <f>"Q"&amp;ROUNDUP(MONTH(Table1[[#This Row],[Date]])/3,0)</f>
        <v>Q4</v>
      </c>
    </row>
    <row r="9" spans="1:14">
      <c r="A9" s="1">
        <v>45231</v>
      </c>
      <c r="B9" t="s">
        <v>24</v>
      </c>
      <c r="C9" s="2">
        <v>2000</v>
      </c>
      <c r="D9" s="2">
        <v>1328.57142857143</v>
      </c>
      <c r="E9" s="2">
        <v>4428.5714285714303</v>
      </c>
      <c r="F9">
        <v>90</v>
      </c>
      <c r="G9">
        <v>0.92</v>
      </c>
      <c r="H9">
        <v>0.99</v>
      </c>
      <c r="I9">
        <v>0.74</v>
      </c>
      <c r="J9" t="s">
        <v>19</v>
      </c>
      <c r="K9" t="s">
        <v>17</v>
      </c>
      <c r="L9">
        <v>6</v>
      </c>
      <c r="M9" t="str">
        <f>TEXT(Table1[[#This Row],[Date]],"mmm")</f>
        <v>Nov</v>
      </c>
      <c r="N9" t="str">
        <f>"Q"&amp;ROUNDUP(MONTH(Table1[[#This Row],[Date]])/3,0)</f>
        <v>Q4</v>
      </c>
    </row>
    <row r="10" spans="1:14">
      <c r="A10" s="1">
        <v>45232</v>
      </c>
      <c r="B10" t="s">
        <v>24</v>
      </c>
      <c r="C10" s="2">
        <v>1431</v>
      </c>
      <c r="D10" s="2">
        <v>1328.57142857143</v>
      </c>
      <c r="E10" s="2">
        <v>4428.5714285714303</v>
      </c>
      <c r="F10">
        <v>30</v>
      </c>
      <c r="G10">
        <v>0.7</v>
      </c>
      <c r="H10">
        <v>0.99</v>
      </c>
      <c r="I10">
        <v>0.95</v>
      </c>
      <c r="J10" t="s">
        <v>19</v>
      </c>
      <c r="K10" t="s">
        <v>23</v>
      </c>
      <c r="L10">
        <v>8</v>
      </c>
      <c r="M10" t="str">
        <f>TEXT(Table1[[#This Row],[Date]],"mmm")</f>
        <v>Nov</v>
      </c>
      <c r="N10" t="str">
        <f>"Q"&amp;ROUNDUP(MONTH(Table1[[#This Row],[Date]])/3,0)</f>
        <v>Q4</v>
      </c>
    </row>
    <row r="11" spans="1:14">
      <c r="A11" s="1">
        <v>45233</v>
      </c>
      <c r="B11" t="s">
        <v>15</v>
      </c>
      <c r="C11" s="2">
        <v>3000</v>
      </c>
      <c r="D11" s="2">
        <v>1328.57142857143</v>
      </c>
      <c r="E11" s="2">
        <v>4428.5714285714303</v>
      </c>
      <c r="F11">
        <v>15</v>
      </c>
      <c r="G11">
        <v>0.91</v>
      </c>
      <c r="H11">
        <v>0.98</v>
      </c>
      <c r="I11">
        <v>0.89</v>
      </c>
      <c r="J11" t="s">
        <v>19</v>
      </c>
      <c r="K11" t="s">
        <v>23</v>
      </c>
      <c r="L11">
        <v>4</v>
      </c>
      <c r="M11" t="str">
        <f>TEXT(Table1[[#This Row],[Date]],"mmm")</f>
        <v>Nov</v>
      </c>
      <c r="N11" t="str">
        <f>"Q"&amp;ROUNDUP(MONTH(Table1[[#This Row],[Date]])/3,0)</f>
        <v>Q4</v>
      </c>
    </row>
    <row r="12" spans="1:14">
      <c r="A12" s="1">
        <v>45060</v>
      </c>
      <c r="B12" t="s">
        <v>15</v>
      </c>
      <c r="C12" s="2">
        <v>4000</v>
      </c>
      <c r="D12" s="2">
        <v>1328.57142857143</v>
      </c>
      <c r="E12" s="2">
        <v>4428.5714285714303</v>
      </c>
      <c r="F12">
        <v>40</v>
      </c>
      <c r="G12">
        <v>0.74</v>
      </c>
      <c r="H12">
        <v>0.85</v>
      </c>
      <c r="I12">
        <v>0.7</v>
      </c>
      <c r="J12" t="s">
        <v>19</v>
      </c>
      <c r="K12" t="s">
        <v>14</v>
      </c>
      <c r="L12">
        <v>3</v>
      </c>
      <c r="M12" t="str">
        <f>TEXT(Table1[[#This Row],[Date]],"mmm")</f>
        <v>May</v>
      </c>
      <c r="N12" t="str">
        <f>"Q"&amp;ROUNDUP(MONTH(Table1[[#This Row],[Date]])/3,0)</f>
        <v>Q2</v>
      </c>
    </row>
    <row r="13" spans="1:14">
      <c r="A13" s="1">
        <v>45225</v>
      </c>
      <c r="B13" t="s">
        <v>12</v>
      </c>
      <c r="C13" s="2">
        <v>1000</v>
      </c>
      <c r="D13" s="2">
        <v>1328.57142857143</v>
      </c>
      <c r="E13" s="2">
        <v>4428.5714285714303</v>
      </c>
      <c r="F13">
        <v>100</v>
      </c>
      <c r="G13">
        <v>0.9</v>
      </c>
      <c r="H13">
        <v>0.9</v>
      </c>
      <c r="I13">
        <v>0.72</v>
      </c>
      <c r="J13" t="s">
        <v>19</v>
      </c>
      <c r="K13" t="s">
        <v>17</v>
      </c>
      <c r="L13">
        <v>2</v>
      </c>
      <c r="M13" t="str">
        <f>TEXT(Table1[[#This Row],[Date]],"mmm")</f>
        <v>Oct</v>
      </c>
      <c r="N13" t="str">
        <f>"Q"&amp;ROUNDUP(MONTH(Table1[[#This Row],[Date]])/3,0)</f>
        <v>Q4</v>
      </c>
    </row>
    <row r="14" spans="1:14">
      <c r="A14" s="1">
        <v>44995</v>
      </c>
      <c r="B14" t="s">
        <v>12</v>
      </c>
      <c r="C14" s="2">
        <v>2000</v>
      </c>
      <c r="D14" s="2">
        <v>1328.57142857143</v>
      </c>
      <c r="E14" s="2">
        <v>4428.5714285714303</v>
      </c>
      <c r="F14">
        <v>15</v>
      </c>
      <c r="G14">
        <v>0.95</v>
      </c>
      <c r="H14">
        <v>0.97</v>
      </c>
      <c r="I14">
        <v>0.81</v>
      </c>
      <c r="J14" t="s">
        <v>19</v>
      </c>
      <c r="K14" t="s">
        <v>20</v>
      </c>
      <c r="L14">
        <v>7</v>
      </c>
      <c r="M14" t="str">
        <f>TEXT(Table1[[#This Row],[Date]],"mmm")</f>
        <v>Mar</v>
      </c>
      <c r="N14" t="str">
        <f>"Q"&amp;ROUNDUP(MONTH(Table1[[#This Row],[Date]])/3,0)</f>
        <v>Q1</v>
      </c>
    </row>
    <row r="15" spans="1:14">
      <c r="A15" s="1">
        <v>45044</v>
      </c>
      <c r="B15" t="s">
        <v>18</v>
      </c>
      <c r="C15" s="2">
        <v>2000</v>
      </c>
      <c r="D15" s="2">
        <v>1328.57142857143</v>
      </c>
      <c r="E15" s="2">
        <v>4428.5714285714303</v>
      </c>
      <c r="F15">
        <v>20</v>
      </c>
      <c r="G15">
        <v>0.99</v>
      </c>
      <c r="H15">
        <v>0.79</v>
      </c>
      <c r="I15">
        <v>0.75</v>
      </c>
      <c r="J15" t="s">
        <v>19</v>
      </c>
      <c r="K15" t="s">
        <v>23</v>
      </c>
      <c r="L15">
        <v>9</v>
      </c>
      <c r="M15" t="str">
        <f>TEXT(Table1[[#This Row],[Date]],"mmm")</f>
        <v>Apr</v>
      </c>
      <c r="N15" t="str">
        <f>"Q"&amp;ROUNDUP(MONTH(Table1[[#This Row],[Date]])/3,0)</f>
        <v>Q2</v>
      </c>
    </row>
    <row r="16" spans="1:14">
      <c r="A16" s="1">
        <v>45218</v>
      </c>
      <c r="B16" t="s">
        <v>18</v>
      </c>
      <c r="C16" s="2">
        <v>4000</v>
      </c>
      <c r="D16" s="2">
        <v>1328.57142857143</v>
      </c>
      <c r="E16" s="2">
        <v>1428.57142857143</v>
      </c>
      <c r="F16">
        <v>45</v>
      </c>
      <c r="G16">
        <v>0.86</v>
      </c>
      <c r="H16">
        <v>0.97</v>
      </c>
      <c r="I16">
        <v>0.89</v>
      </c>
      <c r="J16" t="s">
        <v>13</v>
      </c>
      <c r="K16" t="s">
        <v>25</v>
      </c>
      <c r="L16">
        <v>5</v>
      </c>
      <c r="M16" t="str">
        <f>TEXT(Table1[[#This Row],[Date]],"mmm")</f>
        <v>Oct</v>
      </c>
      <c r="N16" t="str">
        <f>"Q"&amp;ROUNDUP(MONTH(Table1[[#This Row],[Date]])/3,0)</f>
        <v>Q4</v>
      </c>
    </row>
    <row r="17" spans="1:14">
      <c r="A17" s="1">
        <v>45160</v>
      </c>
      <c r="B17" t="s">
        <v>12</v>
      </c>
      <c r="C17" s="2">
        <v>6000</v>
      </c>
      <c r="D17" s="2">
        <v>1328.57142857143</v>
      </c>
      <c r="E17" s="2">
        <v>1428.57142857143</v>
      </c>
      <c r="F17">
        <v>43</v>
      </c>
      <c r="G17">
        <v>0.83</v>
      </c>
      <c r="H17">
        <v>0.72</v>
      </c>
      <c r="I17">
        <v>0.74</v>
      </c>
      <c r="J17" t="s">
        <v>16</v>
      </c>
      <c r="K17" t="s">
        <v>14</v>
      </c>
      <c r="L17">
        <v>6</v>
      </c>
      <c r="M17" t="str">
        <f>TEXT(Table1[[#This Row],[Date]],"mmm")</f>
        <v>Aug</v>
      </c>
      <c r="N17" t="str">
        <f>"Q"&amp;ROUNDUP(MONTH(Table1[[#This Row],[Date]])/3,0)</f>
        <v>Q3</v>
      </c>
    </row>
    <row r="18" spans="1:14">
      <c r="A18" s="1">
        <v>45147</v>
      </c>
      <c r="B18" t="s">
        <v>15</v>
      </c>
      <c r="C18" s="2">
        <v>6500</v>
      </c>
      <c r="D18" s="2">
        <v>1328.57142857143</v>
      </c>
      <c r="E18" s="2">
        <v>1428.57142857143</v>
      </c>
      <c r="F18">
        <v>43</v>
      </c>
      <c r="G18">
        <v>0.74</v>
      </c>
      <c r="H18">
        <v>0.78</v>
      </c>
      <c r="I18">
        <v>0.94</v>
      </c>
      <c r="J18" t="s">
        <v>19</v>
      </c>
      <c r="K18" t="s">
        <v>17</v>
      </c>
      <c r="L18">
        <v>8</v>
      </c>
      <c r="M18" t="str">
        <f>TEXT(Table1[[#This Row],[Date]],"mmm")</f>
        <v>Aug</v>
      </c>
      <c r="N18" t="str">
        <f>"Q"&amp;ROUNDUP(MONTH(Table1[[#This Row],[Date]])/3,0)</f>
        <v>Q3</v>
      </c>
    </row>
    <row r="19" spans="1:14">
      <c r="A19" s="1">
        <v>45078</v>
      </c>
      <c r="B19" t="s">
        <v>24</v>
      </c>
      <c r="C19" s="2">
        <v>1200</v>
      </c>
      <c r="D19" s="2">
        <v>1328.57142857143</v>
      </c>
      <c r="E19" s="2">
        <v>1428.57142857143</v>
      </c>
      <c r="F19">
        <v>43</v>
      </c>
      <c r="G19">
        <v>0.8</v>
      </c>
      <c r="H19">
        <v>0.84</v>
      </c>
      <c r="I19">
        <v>0.81</v>
      </c>
      <c r="J19" t="s">
        <v>21</v>
      </c>
      <c r="K19" t="s">
        <v>17</v>
      </c>
      <c r="L19">
        <v>4</v>
      </c>
      <c r="M19" t="str">
        <f>TEXT(Table1[[#This Row],[Date]],"mmm")</f>
        <v>Jun</v>
      </c>
      <c r="N19" t="str">
        <f>"Q"&amp;ROUNDUP(MONTH(Table1[[#This Row],[Date]])/3,0)</f>
        <v>Q2</v>
      </c>
    </row>
    <row r="20" spans="1:14">
      <c r="A20" s="1">
        <v>44986</v>
      </c>
      <c r="B20" t="s">
        <v>24</v>
      </c>
      <c r="C20" s="2">
        <v>3000</v>
      </c>
      <c r="D20" s="2">
        <v>1328.57142857143</v>
      </c>
      <c r="E20" s="2">
        <v>1428.5714285714287</v>
      </c>
      <c r="F20">
        <v>43</v>
      </c>
      <c r="G20">
        <v>0.89</v>
      </c>
      <c r="H20">
        <v>0.99</v>
      </c>
      <c r="I20">
        <v>0.97</v>
      </c>
      <c r="J20" t="s">
        <v>13</v>
      </c>
      <c r="K20" t="s">
        <v>14</v>
      </c>
      <c r="L20">
        <v>3</v>
      </c>
      <c r="M20" t="str">
        <f>TEXT(Table1[[#This Row],[Date]],"mmm")</f>
        <v>Mar</v>
      </c>
      <c r="N20" t="str">
        <f>"Q"&amp;ROUNDUP(MONTH(Table1[[#This Row],[Date]])/3,0)</f>
        <v>Q1</v>
      </c>
    </row>
    <row r="21" spans="1:14">
      <c r="A21" s="1">
        <v>45257</v>
      </c>
      <c r="B21" t="s">
        <v>24</v>
      </c>
      <c r="C21" s="2">
        <v>2000</v>
      </c>
      <c r="D21" s="2">
        <v>1328.57142857143</v>
      </c>
      <c r="E21" s="2">
        <v>1428.5714285714287</v>
      </c>
      <c r="F21">
        <v>40</v>
      </c>
      <c r="G21">
        <v>0.71</v>
      </c>
      <c r="H21">
        <v>0.87</v>
      </c>
      <c r="I21">
        <v>0.94</v>
      </c>
      <c r="J21" t="s">
        <v>16</v>
      </c>
      <c r="K21" t="s">
        <v>25</v>
      </c>
      <c r="L21">
        <v>2</v>
      </c>
      <c r="M21" t="str">
        <f>TEXT(Table1[[#This Row],[Date]],"mmm")</f>
        <v>Nov</v>
      </c>
      <c r="N21" t="str">
        <f>"Q"&amp;ROUNDUP(MONTH(Table1[[#This Row],[Date]])/3,0)</f>
        <v>Q4</v>
      </c>
    </row>
    <row r="22" spans="1:14">
      <c r="A22" s="1">
        <v>45213</v>
      </c>
      <c r="B22" t="s">
        <v>24</v>
      </c>
      <c r="C22" s="2">
        <v>2000</v>
      </c>
      <c r="D22" s="2">
        <v>1328.57142857143</v>
      </c>
      <c r="E22" s="2">
        <v>1428.5714285714287</v>
      </c>
      <c r="F22">
        <v>43</v>
      </c>
      <c r="G22">
        <v>0.9</v>
      </c>
      <c r="H22">
        <v>0.72</v>
      </c>
      <c r="I22">
        <v>0.94</v>
      </c>
      <c r="J22" t="s">
        <v>19</v>
      </c>
      <c r="K22" t="s">
        <v>14</v>
      </c>
      <c r="L22">
        <v>7</v>
      </c>
      <c r="M22" t="str">
        <f>TEXT(Table1[[#This Row],[Date]],"mmm")</f>
        <v>Oct</v>
      </c>
      <c r="N22" t="str">
        <f>"Q"&amp;ROUNDUP(MONTH(Table1[[#This Row],[Date]])/3,0)</f>
        <v>Q4</v>
      </c>
    </row>
    <row r="23" spans="1:14">
      <c r="A23" s="1">
        <v>45098</v>
      </c>
      <c r="B23" t="s">
        <v>12</v>
      </c>
      <c r="C23" s="2">
        <v>3000</v>
      </c>
      <c r="D23" s="2">
        <v>5214.2857142857101</v>
      </c>
      <c r="E23" s="2">
        <v>6714.2857142857101</v>
      </c>
      <c r="F23">
        <v>100</v>
      </c>
      <c r="G23">
        <v>0.89</v>
      </c>
      <c r="H23">
        <v>0.85</v>
      </c>
      <c r="I23">
        <v>0.87</v>
      </c>
      <c r="J23" t="s">
        <v>21</v>
      </c>
      <c r="K23" t="s">
        <v>17</v>
      </c>
      <c r="L23">
        <v>9</v>
      </c>
      <c r="M23" t="str">
        <f>TEXT(Table1[[#This Row],[Date]],"mmm")</f>
        <v>Jun</v>
      </c>
      <c r="N23" t="str">
        <f>"Q"&amp;ROUNDUP(MONTH(Table1[[#This Row],[Date]])/3,0)</f>
        <v>Q2</v>
      </c>
    </row>
    <row r="24" spans="1:14">
      <c r="A24" s="1">
        <v>45130</v>
      </c>
      <c r="B24" t="s">
        <v>18</v>
      </c>
      <c r="C24" s="2">
        <v>4500</v>
      </c>
      <c r="D24" s="2">
        <v>5214.2857142857101</v>
      </c>
      <c r="E24" s="2">
        <v>6714.2857142857101</v>
      </c>
      <c r="F24">
        <v>100</v>
      </c>
      <c r="G24">
        <v>0.89</v>
      </c>
      <c r="H24">
        <v>0.8</v>
      </c>
      <c r="I24">
        <v>0.88</v>
      </c>
      <c r="J24" t="s">
        <v>13</v>
      </c>
      <c r="K24" t="s">
        <v>20</v>
      </c>
      <c r="L24">
        <v>5</v>
      </c>
      <c r="M24" t="str">
        <f>TEXT(Table1[[#This Row],[Date]],"mmm")</f>
        <v>Jul</v>
      </c>
      <c r="N24" t="str">
        <f>"Q"&amp;ROUNDUP(MONTH(Table1[[#This Row],[Date]])/3,0)</f>
        <v>Q3</v>
      </c>
    </row>
    <row r="25" spans="1:14">
      <c r="A25" s="1">
        <v>45127</v>
      </c>
      <c r="B25" t="s">
        <v>12</v>
      </c>
      <c r="C25" s="2">
        <v>5500</v>
      </c>
      <c r="D25" s="2">
        <v>1214.2857142857099</v>
      </c>
      <c r="E25" s="2">
        <v>6714.2857142857101</v>
      </c>
      <c r="F25">
        <v>100</v>
      </c>
      <c r="G25">
        <v>0.98</v>
      </c>
      <c r="H25">
        <v>0.99</v>
      </c>
      <c r="I25">
        <v>0.81</v>
      </c>
      <c r="J25" t="s">
        <v>19</v>
      </c>
      <c r="K25" t="s">
        <v>14</v>
      </c>
      <c r="L25">
        <v>6</v>
      </c>
      <c r="M25" t="str">
        <f>TEXT(Table1[[#This Row],[Date]],"mmm")</f>
        <v>Jul</v>
      </c>
      <c r="N25" t="str">
        <f>"Q"&amp;ROUNDUP(MONTH(Table1[[#This Row],[Date]])/3,0)</f>
        <v>Q3</v>
      </c>
    </row>
    <row r="26" spans="1:14">
      <c r="A26" s="1">
        <v>45129</v>
      </c>
      <c r="B26" t="s">
        <v>15</v>
      </c>
      <c r="C26" s="2">
        <v>1000</v>
      </c>
      <c r="D26" s="2">
        <v>5214.2857142857101</v>
      </c>
      <c r="E26" s="2">
        <v>6714.2857142857101</v>
      </c>
      <c r="F26">
        <v>100</v>
      </c>
      <c r="G26">
        <v>0.81</v>
      </c>
      <c r="H26">
        <v>0.91</v>
      </c>
      <c r="I26">
        <v>0.95</v>
      </c>
      <c r="J26" t="s">
        <v>21</v>
      </c>
      <c r="K26" t="s">
        <v>25</v>
      </c>
      <c r="L26">
        <v>8</v>
      </c>
      <c r="M26" t="str">
        <f>TEXT(Table1[[#This Row],[Date]],"mmm")</f>
        <v>Jul</v>
      </c>
      <c r="N26" t="str">
        <f>"Q"&amp;ROUNDUP(MONTH(Table1[[#This Row],[Date]])/3,0)</f>
        <v>Q3</v>
      </c>
    </row>
    <row r="27" spans="1:14">
      <c r="A27" s="1">
        <v>45018</v>
      </c>
      <c r="B27" t="s">
        <v>12</v>
      </c>
      <c r="C27" s="2">
        <v>2000</v>
      </c>
      <c r="D27" s="2">
        <v>5214.2857142857101</v>
      </c>
      <c r="E27" s="2">
        <v>6714.2857142857101</v>
      </c>
      <c r="F27">
        <v>100</v>
      </c>
      <c r="G27">
        <v>0.97</v>
      </c>
      <c r="H27">
        <v>0.85</v>
      </c>
      <c r="I27">
        <v>0.85</v>
      </c>
      <c r="J27" t="s">
        <v>13</v>
      </c>
      <c r="K27" t="s">
        <v>14</v>
      </c>
      <c r="L27">
        <v>4</v>
      </c>
      <c r="M27" t="str">
        <f>TEXT(Table1[[#This Row],[Date]],"mmm")</f>
        <v>Apr</v>
      </c>
      <c r="N27" t="str">
        <f>"Q"&amp;ROUNDUP(MONTH(Table1[[#This Row],[Date]])/3,0)</f>
        <v>Q2</v>
      </c>
    </row>
    <row r="28" spans="1:14">
      <c r="A28" s="1">
        <v>44979</v>
      </c>
      <c r="B28" t="s">
        <v>12</v>
      </c>
      <c r="C28" s="2">
        <v>2000</v>
      </c>
      <c r="D28" s="2">
        <v>5214.2857142857101</v>
      </c>
      <c r="E28" s="2">
        <v>6714.2857142857101</v>
      </c>
      <c r="F28">
        <v>100</v>
      </c>
      <c r="G28">
        <v>0.89</v>
      </c>
      <c r="H28">
        <v>0.94</v>
      </c>
      <c r="I28">
        <v>0.8</v>
      </c>
      <c r="J28" t="s">
        <v>16</v>
      </c>
      <c r="K28" t="s">
        <v>14</v>
      </c>
      <c r="L28">
        <v>3</v>
      </c>
      <c r="M28" t="str">
        <f>TEXT(Table1[[#This Row],[Date]],"mmm")</f>
        <v>Feb</v>
      </c>
      <c r="N28" t="str">
        <f>"Q"&amp;ROUNDUP(MONTH(Table1[[#This Row],[Date]])/3,0)</f>
        <v>Q1</v>
      </c>
    </row>
    <row r="29" spans="1:14">
      <c r="A29" s="1">
        <v>45179</v>
      </c>
      <c r="B29" t="s">
        <v>12</v>
      </c>
      <c r="C29" s="2">
        <v>2000</v>
      </c>
      <c r="D29" s="2">
        <v>5214.2857142857101</v>
      </c>
      <c r="E29" s="2">
        <v>6714.2857142857101</v>
      </c>
      <c r="F29">
        <v>100</v>
      </c>
      <c r="G29">
        <v>0.88</v>
      </c>
      <c r="H29">
        <v>0.94</v>
      </c>
      <c r="I29">
        <v>0.7</v>
      </c>
      <c r="J29" t="s">
        <v>19</v>
      </c>
      <c r="K29" t="s">
        <v>20</v>
      </c>
      <c r="L29">
        <v>2</v>
      </c>
      <c r="M29" t="str">
        <f>TEXT(Table1[[#This Row],[Date]],"mmm")</f>
        <v>Sep</v>
      </c>
      <c r="N29" t="str">
        <f>"Q"&amp;ROUNDUP(MONTH(Table1[[#This Row],[Date]])/3,0)</f>
        <v>Q3</v>
      </c>
    </row>
    <row r="30" spans="1:14">
      <c r="A30" s="1">
        <v>45275</v>
      </c>
      <c r="B30" t="s">
        <v>12</v>
      </c>
      <c r="C30" s="2">
        <v>2000</v>
      </c>
      <c r="D30" s="2">
        <v>2957.1428571428601</v>
      </c>
      <c r="E30" s="2">
        <v>2857.1428571428573</v>
      </c>
      <c r="F30">
        <v>90</v>
      </c>
      <c r="G30">
        <v>0.75</v>
      </c>
      <c r="H30">
        <v>0.77</v>
      </c>
      <c r="I30">
        <v>0.84</v>
      </c>
      <c r="J30" t="s">
        <v>21</v>
      </c>
      <c r="K30" t="s">
        <v>23</v>
      </c>
      <c r="L30">
        <v>7</v>
      </c>
      <c r="M30" t="str">
        <f>TEXT(Table1[[#This Row],[Date]],"mmm")</f>
        <v>Dec</v>
      </c>
      <c r="N30" t="str">
        <f>"Q"&amp;ROUNDUP(MONTH(Table1[[#This Row],[Date]])/3,0)</f>
        <v>Q4</v>
      </c>
    </row>
    <row r="31" spans="1:14">
      <c r="A31" s="1">
        <v>44997</v>
      </c>
      <c r="B31" t="s">
        <v>12</v>
      </c>
      <c r="C31" s="2">
        <v>1700</v>
      </c>
      <c r="D31" s="2">
        <v>2957.1428571428601</v>
      </c>
      <c r="E31" s="2">
        <v>2857.1428571428573</v>
      </c>
      <c r="F31">
        <v>80</v>
      </c>
      <c r="G31">
        <v>0.73</v>
      </c>
      <c r="H31">
        <v>0.96</v>
      </c>
      <c r="I31">
        <v>0.93</v>
      </c>
      <c r="J31" t="s">
        <v>21</v>
      </c>
      <c r="K31" t="s">
        <v>25</v>
      </c>
      <c r="L31">
        <v>4</v>
      </c>
      <c r="M31" t="str">
        <f>TEXT(Table1[[#This Row],[Date]],"mmm")</f>
        <v>Mar</v>
      </c>
      <c r="N31" t="str">
        <f>"Q"&amp;ROUNDUP(MONTH(Table1[[#This Row],[Date]])/3,0)</f>
        <v>Q1</v>
      </c>
    </row>
    <row r="32" spans="1:14">
      <c r="A32" s="1">
        <v>45179</v>
      </c>
      <c r="B32" t="s">
        <v>12</v>
      </c>
      <c r="C32" s="2">
        <v>1600</v>
      </c>
      <c r="D32" s="2">
        <v>2957.1428571428601</v>
      </c>
      <c r="E32" s="2">
        <v>2857.1428571428573</v>
      </c>
      <c r="F32">
        <v>90</v>
      </c>
      <c r="G32">
        <v>0.93</v>
      </c>
      <c r="H32">
        <v>0.74</v>
      </c>
      <c r="I32">
        <v>0.93</v>
      </c>
      <c r="J32" t="s">
        <v>19</v>
      </c>
      <c r="K32" t="s">
        <v>14</v>
      </c>
      <c r="L32">
        <v>5</v>
      </c>
      <c r="M32" t="str">
        <f>TEXT(Table1[[#This Row],[Date]],"mmm")</f>
        <v>Sep</v>
      </c>
      <c r="N32" t="str">
        <f>"Q"&amp;ROUNDUP(MONTH(Table1[[#This Row],[Date]])/3,0)</f>
        <v>Q3</v>
      </c>
    </row>
    <row r="33" spans="1:14">
      <c r="A33" s="1">
        <v>44928</v>
      </c>
      <c r="B33" t="s">
        <v>15</v>
      </c>
      <c r="C33" s="2">
        <v>1200</v>
      </c>
      <c r="D33" s="2">
        <v>2957.1428571428601</v>
      </c>
      <c r="E33" s="2">
        <v>2857.1428571428573</v>
      </c>
      <c r="F33">
        <v>110</v>
      </c>
      <c r="G33">
        <v>0.85</v>
      </c>
      <c r="H33">
        <v>0.7</v>
      </c>
      <c r="I33">
        <v>0.99</v>
      </c>
      <c r="J33" t="s">
        <v>21</v>
      </c>
      <c r="K33" t="s">
        <v>17</v>
      </c>
      <c r="L33">
        <v>6</v>
      </c>
      <c r="M33" t="str">
        <f>TEXT(Table1[[#This Row],[Date]],"mmm")</f>
        <v>Jan</v>
      </c>
      <c r="N33" t="str">
        <f>"Q"&amp;ROUNDUP(MONTH(Table1[[#This Row],[Date]])/3,0)</f>
        <v>Q1</v>
      </c>
    </row>
    <row r="34" spans="1:14">
      <c r="A34" s="1">
        <v>45227</v>
      </c>
      <c r="B34" t="s">
        <v>18</v>
      </c>
      <c r="C34" s="2">
        <v>2500</v>
      </c>
      <c r="D34" s="2">
        <v>2957.1428571428601</v>
      </c>
      <c r="E34" s="2">
        <v>2857.1428571428573</v>
      </c>
      <c r="F34">
        <v>90</v>
      </c>
      <c r="G34">
        <v>0.92</v>
      </c>
      <c r="H34">
        <v>0.99</v>
      </c>
      <c r="I34">
        <v>0.88</v>
      </c>
      <c r="J34" t="s">
        <v>13</v>
      </c>
      <c r="K34" t="s">
        <v>20</v>
      </c>
      <c r="L34">
        <v>8</v>
      </c>
      <c r="M34" t="str">
        <f>TEXT(Table1[[#This Row],[Date]],"mmm")</f>
        <v>Oct</v>
      </c>
      <c r="N34" t="str">
        <f>"Q"&amp;ROUNDUP(MONTH(Table1[[#This Row],[Date]])/3,0)</f>
        <v>Q4</v>
      </c>
    </row>
    <row r="35" spans="1:14">
      <c r="A35" s="1">
        <v>45103</v>
      </c>
      <c r="B35" t="s">
        <v>18</v>
      </c>
      <c r="C35" s="2">
        <v>2100</v>
      </c>
      <c r="D35" s="2">
        <v>2957.1428571428601</v>
      </c>
      <c r="E35" s="2">
        <v>2857.1428571428573</v>
      </c>
      <c r="F35">
        <v>100</v>
      </c>
      <c r="G35">
        <v>0.75</v>
      </c>
      <c r="H35">
        <v>0.97</v>
      </c>
      <c r="I35">
        <v>0.83</v>
      </c>
      <c r="J35" t="s">
        <v>16</v>
      </c>
      <c r="K35" t="s">
        <v>23</v>
      </c>
      <c r="L35">
        <v>4</v>
      </c>
      <c r="M35" t="str">
        <f>TEXT(Table1[[#This Row],[Date]],"mmm")</f>
        <v>Jun</v>
      </c>
      <c r="N35" t="str">
        <f>"Q"&amp;ROUNDUP(MONTH(Table1[[#This Row],[Date]])/3,0)</f>
        <v>Q2</v>
      </c>
    </row>
    <row r="36" spans="1:14">
      <c r="A36" s="1">
        <v>45243</v>
      </c>
      <c r="B36" t="s">
        <v>18</v>
      </c>
      <c r="C36" s="2">
        <v>2150</v>
      </c>
      <c r="D36" s="2">
        <v>2957.1428571428601</v>
      </c>
      <c r="E36" s="2">
        <v>2857.1428571428573</v>
      </c>
      <c r="F36">
        <v>90</v>
      </c>
      <c r="G36">
        <v>0.77</v>
      </c>
      <c r="H36">
        <v>0.97</v>
      </c>
      <c r="I36">
        <v>0.78</v>
      </c>
      <c r="J36" t="s">
        <v>13</v>
      </c>
      <c r="K36" t="s">
        <v>25</v>
      </c>
      <c r="L36">
        <v>3</v>
      </c>
      <c r="M36" t="str">
        <f>TEXT(Table1[[#This Row],[Date]],"mmm")</f>
        <v>Nov</v>
      </c>
      <c r="N36" t="str">
        <f>"Q"&amp;ROUNDUP(MONTH(Table1[[#This Row],[Date]])/3,0)</f>
        <v>Q4</v>
      </c>
    </row>
    <row r="37" spans="1:14">
      <c r="A37" s="1">
        <v>45107</v>
      </c>
      <c r="B37" t="s">
        <v>18</v>
      </c>
      <c r="C37" s="2">
        <v>2200</v>
      </c>
      <c r="D37" s="2">
        <v>757.142857142857</v>
      </c>
      <c r="E37" s="2">
        <v>857.14285714285711</v>
      </c>
      <c r="F37">
        <v>228</v>
      </c>
      <c r="G37">
        <v>0.79</v>
      </c>
      <c r="H37">
        <v>0.75</v>
      </c>
      <c r="I37">
        <v>0.93</v>
      </c>
      <c r="J37" t="s">
        <v>16</v>
      </c>
      <c r="K37" t="s">
        <v>14</v>
      </c>
      <c r="L37">
        <v>2</v>
      </c>
      <c r="M37" t="str">
        <f>TEXT(Table1[[#This Row],[Date]],"mmm")</f>
        <v>Jun</v>
      </c>
      <c r="N37" t="str">
        <f>"Q"&amp;ROUNDUP(MONTH(Table1[[#This Row],[Date]])/3,0)</f>
        <v>Q2</v>
      </c>
    </row>
    <row r="38" spans="1:14">
      <c r="A38" s="1">
        <v>45030</v>
      </c>
      <c r="B38" t="s">
        <v>15</v>
      </c>
      <c r="C38" s="2">
        <v>1800</v>
      </c>
      <c r="D38" s="2">
        <v>757.142857142857</v>
      </c>
      <c r="E38" s="2">
        <v>857.14285714285711</v>
      </c>
      <c r="F38">
        <v>220</v>
      </c>
      <c r="G38">
        <v>0.81</v>
      </c>
      <c r="H38">
        <v>0.98</v>
      </c>
      <c r="I38">
        <v>0.86</v>
      </c>
      <c r="J38" t="s">
        <v>19</v>
      </c>
      <c r="K38" t="s">
        <v>17</v>
      </c>
      <c r="L38">
        <v>7</v>
      </c>
      <c r="M38" t="str">
        <f>TEXT(Table1[[#This Row],[Date]],"mmm")</f>
        <v>Apr</v>
      </c>
      <c r="N38" t="str">
        <f>"Q"&amp;ROUNDUP(MONTH(Table1[[#This Row],[Date]])/3,0)</f>
        <v>Q2</v>
      </c>
    </row>
    <row r="39" spans="1:14">
      <c r="A39" s="1">
        <v>45266</v>
      </c>
      <c r="B39" t="s">
        <v>24</v>
      </c>
      <c r="C39" s="2">
        <v>1800</v>
      </c>
      <c r="D39" s="2">
        <v>757.142857142857</v>
      </c>
      <c r="E39" s="2">
        <v>857.14285714285711</v>
      </c>
      <c r="F39">
        <v>228</v>
      </c>
      <c r="G39">
        <v>0.86</v>
      </c>
      <c r="H39">
        <v>0.82</v>
      </c>
      <c r="I39">
        <v>0.86</v>
      </c>
      <c r="J39" t="s">
        <v>21</v>
      </c>
      <c r="K39" t="s">
        <v>20</v>
      </c>
      <c r="L39">
        <v>9</v>
      </c>
      <c r="M39" t="str">
        <f>TEXT(Table1[[#This Row],[Date]],"mmm")</f>
        <v>Dec</v>
      </c>
      <c r="N39" t="str">
        <f>"Q"&amp;ROUNDUP(MONTH(Table1[[#This Row],[Date]])/3,0)</f>
        <v>Q4</v>
      </c>
    </row>
    <row r="40" spans="1:14">
      <c r="A40" s="1">
        <v>45054</v>
      </c>
      <c r="B40" t="s">
        <v>12</v>
      </c>
      <c r="C40" s="2">
        <v>1414</v>
      </c>
      <c r="D40" s="2">
        <v>757.142857142857</v>
      </c>
      <c r="E40" s="2">
        <v>857.14285714285711</v>
      </c>
      <c r="F40">
        <v>238</v>
      </c>
      <c r="G40">
        <v>0.72</v>
      </c>
      <c r="H40">
        <v>0.95</v>
      </c>
      <c r="I40">
        <v>0.9</v>
      </c>
      <c r="J40" t="s">
        <v>22</v>
      </c>
      <c r="K40" t="s">
        <v>23</v>
      </c>
      <c r="L40">
        <v>5</v>
      </c>
      <c r="M40" t="str">
        <f>TEXT(Table1[[#This Row],[Date]],"mmm")</f>
        <v>May</v>
      </c>
      <c r="N40" t="str">
        <f>"Q"&amp;ROUNDUP(MONTH(Table1[[#This Row],[Date]])/3,0)</f>
        <v>Q2</v>
      </c>
    </row>
    <row r="41" spans="1:14">
      <c r="A41" s="1">
        <v>45019</v>
      </c>
      <c r="B41" t="s">
        <v>18</v>
      </c>
      <c r="C41" s="2">
        <v>2100</v>
      </c>
      <c r="D41" s="2">
        <v>757.142857142857</v>
      </c>
      <c r="E41" s="2">
        <v>857.14285714285711</v>
      </c>
      <c r="F41">
        <v>228</v>
      </c>
      <c r="G41">
        <v>0.71</v>
      </c>
      <c r="H41">
        <v>0.8</v>
      </c>
      <c r="I41">
        <v>0.76</v>
      </c>
      <c r="J41" t="s">
        <v>22</v>
      </c>
      <c r="K41" t="s">
        <v>25</v>
      </c>
      <c r="L41">
        <v>5</v>
      </c>
      <c r="M41" t="str">
        <f>TEXT(Table1[[#This Row],[Date]],"mmm")</f>
        <v>Apr</v>
      </c>
      <c r="N41" t="str">
        <f>"Q"&amp;ROUNDUP(MONTH(Table1[[#This Row],[Date]])/3,0)</f>
        <v>Q2</v>
      </c>
    </row>
    <row r="42" spans="1:14">
      <c r="A42" s="1">
        <v>45078</v>
      </c>
      <c r="B42" t="s">
        <v>18</v>
      </c>
      <c r="C42" s="2">
        <v>2500</v>
      </c>
      <c r="D42" s="2">
        <v>757.142857142857</v>
      </c>
      <c r="E42" s="2">
        <v>857.14285714285711</v>
      </c>
      <c r="F42">
        <v>230</v>
      </c>
      <c r="G42">
        <v>0.97</v>
      </c>
      <c r="H42">
        <v>0.95</v>
      </c>
      <c r="I42">
        <v>0.85</v>
      </c>
      <c r="J42" t="s">
        <v>22</v>
      </c>
      <c r="K42" t="s">
        <v>14</v>
      </c>
      <c r="L42">
        <v>8</v>
      </c>
      <c r="M42" t="str">
        <f>TEXT(Table1[[#This Row],[Date]],"mmm")</f>
        <v>Jun</v>
      </c>
      <c r="N42" t="str">
        <f>"Q"&amp;ROUNDUP(MONTH(Table1[[#This Row],[Date]])/3,0)</f>
        <v>Q2</v>
      </c>
    </row>
    <row r="43" spans="1:14">
      <c r="A43" s="1">
        <v>45233</v>
      </c>
      <c r="B43" t="s">
        <v>24</v>
      </c>
      <c r="C43" s="2">
        <v>2200</v>
      </c>
      <c r="D43" s="2">
        <v>757.142857142857</v>
      </c>
      <c r="E43" s="2">
        <v>857.14285714285711</v>
      </c>
      <c r="F43">
        <v>228</v>
      </c>
      <c r="G43">
        <v>0.95</v>
      </c>
      <c r="H43">
        <v>0.85</v>
      </c>
      <c r="I43">
        <v>0.91</v>
      </c>
      <c r="J43" t="s">
        <v>19</v>
      </c>
      <c r="K43" t="s">
        <v>17</v>
      </c>
      <c r="L43">
        <v>4</v>
      </c>
      <c r="M43" t="str">
        <f>TEXT(Table1[[#This Row],[Date]],"mmm")</f>
        <v>Nov</v>
      </c>
      <c r="N43" t="str">
        <f>"Q"&amp;ROUNDUP(MONTH(Table1[[#This Row],[Date]])/3,0)</f>
        <v>Q4</v>
      </c>
    </row>
    <row r="44" spans="1:14">
      <c r="A44" s="1">
        <v>45060</v>
      </c>
      <c r="B44" t="s">
        <v>12</v>
      </c>
      <c r="C44" s="2">
        <v>2500</v>
      </c>
      <c r="D44" s="2">
        <v>914.28571428571399</v>
      </c>
      <c r="E44" s="2">
        <v>714.28571428571433</v>
      </c>
      <c r="F44">
        <v>250</v>
      </c>
      <c r="G44">
        <v>0.97</v>
      </c>
      <c r="H44">
        <v>0.7</v>
      </c>
      <c r="I44">
        <v>0.93</v>
      </c>
      <c r="J44" t="s">
        <v>19</v>
      </c>
      <c r="K44" t="s">
        <v>20</v>
      </c>
      <c r="L44">
        <v>3</v>
      </c>
      <c r="M44" t="str">
        <f>TEXT(Table1[[#This Row],[Date]],"mmm")</f>
        <v>May</v>
      </c>
      <c r="N44" t="str">
        <f>"Q"&amp;ROUNDUP(MONTH(Table1[[#This Row],[Date]])/3,0)</f>
        <v>Q2</v>
      </c>
    </row>
    <row r="45" spans="1:14">
      <c r="A45" s="1">
        <v>45225</v>
      </c>
      <c r="B45" t="s">
        <v>18</v>
      </c>
      <c r="C45" s="2">
        <v>2200</v>
      </c>
      <c r="D45" s="2">
        <v>914.28571428571399</v>
      </c>
      <c r="E45" s="2">
        <v>714.28571428571433</v>
      </c>
      <c r="F45">
        <v>240</v>
      </c>
      <c r="G45">
        <v>0.9</v>
      </c>
      <c r="H45">
        <v>0.98</v>
      </c>
      <c r="I45">
        <v>0.96</v>
      </c>
      <c r="J45" t="s">
        <v>19</v>
      </c>
      <c r="K45" t="s">
        <v>23</v>
      </c>
      <c r="L45">
        <v>2</v>
      </c>
      <c r="M45" t="str">
        <f>TEXT(Table1[[#This Row],[Date]],"mmm")</f>
        <v>Oct</v>
      </c>
      <c r="N45" t="str">
        <f>"Q"&amp;ROUNDUP(MONTH(Table1[[#This Row],[Date]])/3,0)</f>
        <v>Q4</v>
      </c>
    </row>
    <row r="46" spans="1:14">
      <c r="A46" s="1">
        <v>45226</v>
      </c>
      <c r="B46" t="s">
        <v>12</v>
      </c>
      <c r="C46" s="2">
        <v>2500</v>
      </c>
      <c r="D46" s="2">
        <v>914.28571428571399</v>
      </c>
      <c r="E46" s="2">
        <v>714.28571428571433</v>
      </c>
      <c r="F46">
        <v>270</v>
      </c>
      <c r="G46">
        <v>0.9</v>
      </c>
      <c r="H46">
        <v>0.95</v>
      </c>
      <c r="I46">
        <v>0.98</v>
      </c>
      <c r="J46" t="s">
        <v>19</v>
      </c>
      <c r="K46" t="s">
        <v>25</v>
      </c>
      <c r="L46">
        <v>3</v>
      </c>
      <c r="M46" t="str">
        <f>TEXT(Table1[[#This Row],[Date]],"mmm")</f>
        <v>Oct</v>
      </c>
      <c r="N46" t="str">
        <f>"Q"&amp;ROUNDUP(MONTH(Table1[[#This Row],[Date]])/3,0)</f>
        <v>Q4</v>
      </c>
    </row>
    <row r="47" spans="1:14">
      <c r="A47" s="1">
        <v>44954</v>
      </c>
      <c r="B47" t="s">
        <v>15</v>
      </c>
      <c r="C47" s="2">
        <v>2000</v>
      </c>
      <c r="D47" s="2">
        <v>914.28571428571399</v>
      </c>
      <c r="E47" s="2">
        <v>714.28571428571433</v>
      </c>
      <c r="F47">
        <v>259</v>
      </c>
      <c r="G47">
        <v>0.96</v>
      </c>
      <c r="H47">
        <v>0.81</v>
      </c>
      <c r="I47">
        <v>0.85</v>
      </c>
      <c r="J47" t="s">
        <v>19</v>
      </c>
      <c r="K47" t="s">
        <v>14</v>
      </c>
      <c r="L47">
        <v>9</v>
      </c>
      <c r="M47" t="str">
        <f>TEXT(Table1[[#This Row],[Date]],"mmm")</f>
        <v>Jan</v>
      </c>
      <c r="N47" t="str">
        <f>"Q"&amp;ROUNDUP(MONTH(Table1[[#This Row],[Date]])/3,0)</f>
        <v>Q1</v>
      </c>
    </row>
    <row r="48" spans="1:14">
      <c r="A48" s="1">
        <v>44955</v>
      </c>
      <c r="B48" t="s">
        <v>15</v>
      </c>
      <c r="C48" s="2">
        <v>2500</v>
      </c>
      <c r="D48" s="2">
        <v>914.28571428571399</v>
      </c>
      <c r="E48" s="2">
        <v>714.28571428571433</v>
      </c>
      <c r="F48">
        <v>260</v>
      </c>
      <c r="G48">
        <v>0.98</v>
      </c>
      <c r="H48">
        <v>0.84</v>
      </c>
      <c r="I48">
        <v>0.89</v>
      </c>
      <c r="J48" t="s">
        <v>19</v>
      </c>
      <c r="K48" t="s">
        <v>14</v>
      </c>
      <c r="L48">
        <v>5</v>
      </c>
      <c r="M48" t="str">
        <f>TEXT(Table1[[#This Row],[Date]],"mmm")</f>
        <v>Jan</v>
      </c>
      <c r="N48" t="str">
        <f>"Q"&amp;ROUNDUP(MONTH(Table1[[#This Row],[Date]])/3,0)</f>
        <v>Q1</v>
      </c>
    </row>
    <row r="49" spans="1:14">
      <c r="A49" s="1">
        <v>44956</v>
      </c>
      <c r="B49" t="s">
        <v>15</v>
      </c>
      <c r="C49" s="2">
        <v>2500</v>
      </c>
      <c r="D49" s="2">
        <v>914.28571428571399</v>
      </c>
      <c r="E49" s="2">
        <v>714.28571428571433</v>
      </c>
      <c r="F49">
        <v>260</v>
      </c>
      <c r="G49">
        <v>0.76</v>
      </c>
      <c r="H49">
        <v>0.7</v>
      </c>
      <c r="I49">
        <v>0.86</v>
      </c>
      <c r="J49" t="s">
        <v>19</v>
      </c>
      <c r="K49" t="s">
        <v>20</v>
      </c>
      <c r="L49">
        <v>6</v>
      </c>
      <c r="M49" t="str">
        <f>TEXT(Table1[[#This Row],[Date]],"mmm")</f>
        <v>Jan</v>
      </c>
      <c r="N49" t="str">
        <f>"Q"&amp;ROUNDUP(MONTH(Table1[[#This Row],[Date]])/3,0)</f>
        <v>Q1</v>
      </c>
    </row>
    <row r="50" spans="1:14">
      <c r="A50" s="1">
        <v>44957</v>
      </c>
      <c r="B50" t="s">
        <v>12</v>
      </c>
      <c r="C50" s="2">
        <v>2500</v>
      </c>
      <c r="D50" s="2">
        <v>914.28571428571399</v>
      </c>
      <c r="E50" s="2">
        <v>714.28571428571433</v>
      </c>
      <c r="F50">
        <v>261</v>
      </c>
      <c r="G50">
        <v>0.91</v>
      </c>
      <c r="H50">
        <v>0.77</v>
      </c>
      <c r="I50">
        <v>0.75</v>
      </c>
      <c r="J50" t="s">
        <v>13</v>
      </c>
      <c r="K50" t="s">
        <v>23</v>
      </c>
      <c r="L50">
        <v>8</v>
      </c>
      <c r="M50" t="str">
        <f>TEXT(Table1[[#This Row],[Date]],"mmm")</f>
        <v>Jan</v>
      </c>
      <c r="N50" t="str">
        <f>"Q"&amp;ROUNDUP(MONTH(Table1[[#This Row],[Date]])/3,0)</f>
        <v>Q1</v>
      </c>
    </row>
    <row r="51" spans="1:14">
      <c r="A51" s="1">
        <v>45231</v>
      </c>
      <c r="B51" t="s">
        <v>12</v>
      </c>
      <c r="C51" s="2">
        <v>2500</v>
      </c>
      <c r="D51" s="2">
        <v>914.28571428571399</v>
      </c>
      <c r="E51" s="2">
        <v>714.28571428571433</v>
      </c>
      <c r="F51">
        <v>242</v>
      </c>
      <c r="G51">
        <v>0.79</v>
      </c>
      <c r="H51">
        <v>0.81</v>
      </c>
      <c r="I51">
        <v>0.74</v>
      </c>
      <c r="J51" t="s">
        <v>16</v>
      </c>
      <c r="K51" t="s">
        <v>25</v>
      </c>
      <c r="L51">
        <v>4</v>
      </c>
      <c r="M51" t="str">
        <f>TEXT(Table1[[#This Row],[Date]],"mmm")</f>
        <v>Nov</v>
      </c>
      <c r="N51" t="str">
        <f>"Q"&amp;ROUNDUP(MONTH(Table1[[#This Row],[Date]])/3,0)</f>
        <v>Q4</v>
      </c>
    </row>
    <row r="52" spans="1:14">
      <c r="A52" s="1">
        <v>45232</v>
      </c>
      <c r="B52" t="s">
        <v>12</v>
      </c>
      <c r="C52" s="2">
        <v>2250</v>
      </c>
      <c r="D52" s="2">
        <v>914.28571428571399</v>
      </c>
      <c r="E52" s="2">
        <v>714.28571428571433</v>
      </c>
      <c r="F52">
        <v>250</v>
      </c>
      <c r="G52">
        <v>0.85</v>
      </c>
      <c r="H52">
        <v>0.82</v>
      </c>
      <c r="I52">
        <v>0.73</v>
      </c>
      <c r="J52" t="s">
        <v>19</v>
      </c>
      <c r="K52" t="s">
        <v>14</v>
      </c>
      <c r="L52">
        <v>3</v>
      </c>
      <c r="M52" t="str">
        <f>TEXT(Table1[[#This Row],[Date]],"mmm")</f>
        <v>Nov</v>
      </c>
      <c r="N52" t="str">
        <f>"Q"&amp;ROUNDUP(MONTH(Table1[[#This Row],[Date]])/3,0)</f>
        <v>Q4</v>
      </c>
    </row>
    <row r="53" spans="1:14">
      <c r="A53" s="1">
        <v>45233</v>
      </c>
      <c r="B53" t="s">
        <v>12</v>
      </c>
      <c r="C53" s="2">
        <v>2500</v>
      </c>
      <c r="D53" s="2">
        <v>914.28571428571399</v>
      </c>
      <c r="E53" s="2">
        <v>714.28571428571433</v>
      </c>
      <c r="F53">
        <v>242</v>
      </c>
      <c r="G53">
        <v>0.88</v>
      </c>
      <c r="H53">
        <v>0.84</v>
      </c>
      <c r="I53">
        <v>0.75</v>
      </c>
      <c r="J53" t="s">
        <v>21</v>
      </c>
      <c r="K53" t="s">
        <v>17</v>
      </c>
      <c r="L53">
        <v>2</v>
      </c>
      <c r="M53" t="str">
        <f>TEXT(Table1[[#This Row],[Date]],"mmm")</f>
        <v>Nov</v>
      </c>
      <c r="N53" t="str">
        <f>"Q"&amp;ROUNDUP(MONTH(Table1[[#This Row],[Date]])/3,0)</f>
        <v>Q4</v>
      </c>
    </row>
    <row r="54" spans="1:14">
      <c r="A54" s="1">
        <v>45060</v>
      </c>
      <c r="B54" t="s">
        <v>12</v>
      </c>
      <c r="C54" s="2">
        <v>2500</v>
      </c>
      <c r="D54" s="2">
        <v>914.28571428571399</v>
      </c>
      <c r="E54" s="2">
        <v>714.28571428571433</v>
      </c>
      <c r="F54">
        <v>242</v>
      </c>
      <c r="G54">
        <v>0.81</v>
      </c>
      <c r="H54">
        <v>0.92</v>
      </c>
      <c r="I54">
        <v>0.91</v>
      </c>
      <c r="J54" t="s">
        <v>13</v>
      </c>
      <c r="K54" t="s">
        <v>20</v>
      </c>
      <c r="L54">
        <v>7</v>
      </c>
      <c r="M54" t="str">
        <f>TEXT(Table1[[#This Row],[Date]],"mmm")</f>
        <v>May</v>
      </c>
      <c r="N54" t="str">
        <f>"Q"&amp;ROUNDUP(MONTH(Table1[[#This Row],[Date]])/3,0)</f>
        <v>Q2</v>
      </c>
    </row>
    <row r="55" spans="1:14">
      <c r="A55" s="1">
        <v>45225</v>
      </c>
      <c r="B55" t="s">
        <v>18</v>
      </c>
      <c r="C55" s="2">
        <v>2500</v>
      </c>
      <c r="D55" s="2">
        <v>914.28571428571399</v>
      </c>
      <c r="E55" s="2">
        <v>714.28571428571433</v>
      </c>
      <c r="F55">
        <v>242</v>
      </c>
      <c r="G55">
        <v>0.84</v>
      </c>
      <c r="H55">
        <v>0.73</v>
      </c>
      <c r="I55">
        <v>0.99</v>
      </c>
      <c r="J55" t="s">
        <v>16</v>
      </c>
      <c r="K55" t="s">
        <v>23</v>
      </c>
      <c r="L55">
        <v>9</v>
      </c>
      <c r="M55" t="str">
        <f>TEXT(Table1[[#This Row],[Date]],"mmm")</f>
        <v>Oct</v>
      </c>
      <c r="N55" t="str">
        <f>"Q"&amp;ROUNDUP(MONTH(Table1[[#This Row],[Date]])/3,0)</f>
        <v>Q4</v>
      </c>
    </row>
    <row r="56" spans="1:14">
      <c r="A56" s="1">
        <v>44995</v>
      </c>
      <c r="B56" t="s">
        <v>18</v>
      </c>
      <c r="C56" s="2">
        <v>2500</v>
      </c>
      <c r="D56" s="2">
        <v>914.28571428571399</v>
      </c>
      <c r="E56" s="2">
        <v>714.28571428571433</v>
      </c>
      <c r="F56">
        <v>240</v>
      </c>
      <c r="G56">
        <v>0.93</v>
      </c>
      <c r="H56">
        <v>0.79</v>
      </c>
      <c r="I56">
        <v>0.72</v>
      </c>
      <c r="J56" t="s">
        <v>19</v>
      </c>
      <c r="K56" t="s">
        <v>25</v>
      </c>
      <c r="L56">
        <v>5</v>
      </c>
      <c r="M56" t="str">
        <f>TEXT(Table1[[#This Row],[Date]],"mmm")</f>
        <v>Mar</v>
      </c>
      <c r="N56" t="str">
        <f>"Q"&amp;ROUNDUP(MONTH(Table1[[#This Row],[Date]])/3,0)</f>
        <v>Q1</v>
      </c>
    </row>
    <row r="57" spans="1:14">
      <c r="A57" s="1">
        <v>45044</v>
      </c>
      <c r="B57" t="s">
        <v>18</v>
      </c>
      <c r="C57" s="2">
        <v>2500</v>
      </c>
      <c r="D57" s="2">
        <v>914.28571428571399</v>
      </c>
      <c r="E57" s="2">
        <v>714.28571428571433</v>
      </c>
      <c r="F57">
        <v>242</v>
      </c>
      <c r="G57">
        <v>0.84</v>
      </c>
      <c r="H57">
        <v>0.79</v>
      </c>
      <c r="I57">
        <v>0.8</v>
      </c>
      <c r="J57" t="s">
        <v>21</v>
      </c>
      <c r="K57" t="s">
        <v>14</v>
      </c>
      <c r="L57">
        <v>6</v>
      </c>
      <c r="M57" t="str">
        <f>TEXT(Table1[[#This Row],[Date]],"mmm")</f>
        <v>Apr</v>
      </c>
      <c r="N57" t="str">
        <f>"Q"&amp;ROUNDUP(MONTH(Table1[[#This Row],[Date]])/3,0)</f>
        <v>Q2</v>
      </c>
    </row>
    <row r="58" spans="1:14">
      <c r="A58" s="1">
        <v>44945</v>
      </c>
      <c r="B58" t="s">
        <v>18</v>
      </c>
      <c r="C58" s="2">
        <v>2200</v>
      </c>
      <c r="D58" s="2">
        <v>385.71428571428601</v>
      </c>
      <c r="E58" s="2">
        <v>285.71428571428572</v>
      </c>
      <c r="F58">
        <v>285</v>
      </c>
      <c r="G58">
        <v>0.85</v>
      </c>
      <c r="H58">
        <v>0.91</v>
      </c>
      <c r="I58">
        <v>0.84</v>
      </c>
      <c r="J58" t="s">
        <v>13</v>
      </c>
      <c r="K58" t="s">
        <v>17</v>
      </c>
      <c r="L58">
        <v>8</v>
      </c>
      <c r="M58" t="str">
        <f>TEXT(Table1[[#This Row],[Date]],"mmm")</f>
        <v>Jan</v>
      </c>
      <c r="N58" t="str">
        <f>"Q"&amp;ROUNDUP(MONTH(Table1[[#This Row],[Date]])/3,0)</f>
        <v>Q1</v>
      </c>
    </row>
    <row r="59" spans="1:14">
      <c r="A59" s="1">
        <v>45160</v>
      </c>
      <c r="B59" t="s">
        <v>15</v>
      </c>
      <c r="C59" s="2">
        <v>2150</v>
      </c>
      <c r="D59" s="2">
        <v>385.71428571428601</v>
      </c>
      <c r="E59" s="2">
        <v>285.71428571428572</v>
      </c>
      <c r="F59">
        <v>275</v>
      </c>
      <c r="G59">
        <v>0.86</v>
      </c>
      <c r="H59">
        <v>0.75</v>
      </c>
      <c r="I59">
        <v>0.96</v>
      </c>
      <c r="J59" t="s">
        <v>19</v>
      </c>
      <c r="K59" t="s">
        <v>20</v>
      </c>
      <c r="L59">
        <v>4</v>
      </c>
      <c r="M59" t="str">
        <f>TEXT(Table1[[#This Row],[Date]],"mmm")</f>
        <v>Aug</v>
      </c>
      <c r="N59" t="str">
        <f>"Q"&amp;ROUNDUP(MONTH(Table1[[#This Row],[Date]])/3,0)</f>
        <v>Q3</v>
      </c>
    </row>
    <row r="60" spans="1:14">
      <c r="A60" s="1">
        <v>45147</v>
      </c>
      <c r="B60" t="s">
        <v>24</v>
      </c>
      <c r="C60" s="2">
        <v>2400</v>
      </c>
      <c r="D60" s="2">
        <v>385.71428571428601</v>
      </c>
      <c r="E60" s="2">
        <v>285.71428571428572</v>
      </c>
      <c r="F60">
        <v>285</v>
      </c>
      <c r="G60">
        <v>0.96</v>
      </c>
      <c r="H60">
        <v>0.77</v>
      </c>
      <c r="I60">
        <v>0.92</v>
      </c>
      <c r="J60" t="s">
        <v>21</v>
      </c>
      <c r="K60" t="s">
        <v>23</v>
      </c>
      <c r="L60">
        <v>3</v>
      </c>
      <c r="M60" t="str">
        <f>TEXT(Table1[[#This Row],[Date]],"mmm")</f>
        <v>Aug</v>
      </c>
      <c r="N60" t="str">
        <f>"Q"&amp;ROUNDUP(MONTH(Table1[[#This Row],[Date]])/3,0)</f>
        <v>Q3</v>
      </c>
    </row>
    <row r="61" spans="1:14">
      <c r="A61" s="1">
        <v>45078</v>
      </c>
      <c r="B61" t="s">
        <v>18</v>
      </c>
      <c r="C61" s="2">
        <v>2450</v>
      </c>
      <c r="D61" s="2">
        <v>385.71428571428601</v>
      </c>
      <c r="E61" s="2">
        <v>285.71428571428572</v>
      </c>
      <c r="F61">
        <v>290</v>
      </c>
      <c r="G61">
        <v>0.99</v>
      </c>
      <c r="H61">
        <v>0.97</v>
      </c>
      <c r="I61">
        <v>0.73</v>
      </c>
      <c r="J61" t="s">
        <v>13</v>
      </c>
      <c r="K61" t="s">
        <v>25</v>
      </c>
      <c r="L61">
        <v>2</v>
      </c>
      <c r="M61" t="str">
        <f>TEXT(Table1[[#This Row],[Date]],"mmm")</f>
        <v>Jun</v>
      </c>
      <c r="N61" t="str">
        <f>"Q"&amp;ROUNDUP(MONTH(Table1[[#This Row],[Date]])/3,0)</f>
        <v>Q2</v>
      </c>
    </row>
    <row r="62" spans="1:14">
      <c r="A62" s="1">
        <v>44986</v>
      </c>
      <c r="B62" t="s">
        <v>15</v>
      </c>
      <c r="C62" s="2">
        <v>2500</v>
      </c>
      <c r="D62" s="2">
        <v>385.71428571428601</v>
      </c>
      <c r="E62" s="2">
        <v>285.71428571428572</v>
      </c>
      <c r="F62">
        <v>310</v>
      </c>
      <c r="G62">
        <v>0.77</v>
      </c>
      <c r="H62">
        <v>0.72</v>
      </c>
      <c r="I62">
        <v>0.85</v>
      </c>
      <c r="J62" t="s">
        <v>16</v>
      </c>
      <c r="K62" t="s">
        <v>14</v>
      </c>
      <c r="L62">
        <v>7</v>
      </c>
      <c r="M62" t="str">
        <f>TEXT(Table1[[#This Row],[Date]],"mmm")</f>
        <v>Mar</v>
      </c>
      <c r="N62" t="str">
        <f>"Q"&amp;ROUNDUP(MONTH(Table1[[#This Row],[Date]])/3,0)</f>
        <v>Q1</v>
      </c>
    </row>
    <row r="63" spans="1:14">
      <c r="A63" s="1">
        <v>45257</v>
      </c>
      <c r="B63" t="s">
        <v>24</v>
      </c>
      <c r="C63" s="2">
        <v>2450</v>
      </c>
      <c r="D63" s="2">
        <v>385.71428571428601</v>
      </c>
      <c r="E63" s="2">
        <v>285.71428571428572</v>
      </c>
      <c r="F63">
        <v>270</v>
      </c>
      <c r="G63">
        <v>0.77</v>
      </c>
      <c r="H63">
        <v>0.96</v>
      </c>
      <c r="I63">
        <v>0.78</v>
      </c>
      <c r="J63" t="s">
        <v>19</v>
      </c>
      <c r="K63" t="s">
        <v>17</v>
      </c>
      <c r="L63">
        <v>9</v>
      </c>
      <c r="M63" t="str">
        <f>TEXT(Table1[[#This Row],[Date]],"mmm")</f>
        <v>Nov</v>
      </c>
      <c r="N63" t="str">
        <f>"Q"&amp;ROUNDUP(MONTH(Table1[[#This Row],[Date]])/3,0)</f>
        <v>Q4</v>
      </c>
    </row>
    <row r="64" spans="1:14">
      <c r="A64" s="1">
        <v>45213</v>
      </c>
      <c r="B64" t="s">
        <v>18</v>
      </c>
      <c r="C64" s="2">
        <v>2400</v>
      </c>
      <c r="D64" s="2">
        <v>385.71428571428601</v>
      </c>
      <c r="E64" s="2">
        <v>285.71428571428572</v>
      </c>
      <c r="F64">
        <v>285</v>
      </c>
      <c r="G64">
        <v>0.78</v>
      </c>
      <c r="H64">
        <v>0.8</v>
      </c>
      <c r="I64">
        <v>0.85</v>
      </c>
      <c r="J64" t="s">
        <v>21</v>
      </c>
      <c r="K64" t="s">
        <v>20</v>
      </c>
      <c r="L64">
        <v>5</v>
      </c>
      <c r="M64" t="str">
        <f>TEXT(Table1[[#This Row],[Date]],"mmm")</f>
        <v>Oct</v>
      </c>
      <c r="N64" t="str">
        <f>"Q"&amp;ROUNDUP(MONTH(Table1[[#This Row],[Date]])/3,0)</f>
        <v>Q4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U26"/>
  <sheetViews>
    <sheetView showGridLines="0" topLeftCell="A2" workbookViewId="0">
      <selection activeCell="AA8" sqref="AA8"/>
    </sheetView>
  </sheetViews>
  <sheetFormatPr defaultRowHeight="13.8"/>
  <cols>
    <col min="1" max="1" width="2.5" customWidth="1"/>
    <col min="2" max="2" width="32" bestFit="1" customWidth="1"/>
    <col min="3" max="3" width="10.59765625" customWidth="1"/>
    <col min="4" max="4" width="7.3984375" customWidth="1"/>
    <col min="5" max="5" width="7.69921875" customWidth="1"/>
    <col min="6" max="6" width="13.09765625" customWidth="1"/>
    <col min="7" max="7" width="6.8984375" customWidth="1"/>
    <col min="8" max="8" width="12.296875" customWidth="1"/>
    <col min="9" max="9" width="8.796875" customWidth="1"/>
    <col min="10" max="10" width="13.09765625" customWidth="1"/>
    <col min="11" max="11" width="15.59765625" customWidth="1"/>
    <col min="12" max="12" width="11.296875" customWidth="1"/>
    <col min="13" max="13" width="13.09765625" customWidth="1"/>
    <col min="14" max="14" width="11.8984375" customWidth="1"/>
    <col min="15" max="15" width="6.8984375" customWidth="1"/>
    <col min="16" max="16" width="12.296875" bestFit="1" customWidth="1"/>
    <col min="17" max="17" width="13.09765625" customWidth="1"/>
    <col min="18" max="18" width="6.5" customWidth="1"/>
    <col min="19" max="19" width="12.69921875" customWidth="1"/>
    <col min="20" max="20" width="13.09765625" bestFit="1" customWidth="1"/>
    <col min="21" max="21" width="12.3984375" customWidth="1"/>
  </cols>
  <sheetData>
    <row r="4" spans="1:21">
      <c r="A4" s="4"/>
      <c r="B4" s="5"/>
      <c r="C4" s="5"/>
    </row>
    <row r="5" spans="1:21">
      <c r="A5" s="4"/>
      <c r="B5" s="5"/>
      <c r="C5" s="5"/>
    </row>
    <row r="6" spans="1:21">
      <c r="A6" s="4"/>
      <c r="B6" s="5"/>
      <c r="C6" s="5"/>
    </row>
    <row r="7" spans="1:21" ht="15">
      <c r="A7" s="4"/>
      <c r="B7" s="13" t="s">
        <v>60</v>
      </c>
      <c r="C7" s="5"/>
    </row>
    <row r="8" spans="1:21" ht="15">
      <c r="B8" s="3" t="s">
        <v>55</v>
      </c>
      <c r="F8" s="6" t="s">
        <v>42</v>
      </c>
      <c r="J8" s="6" t="s">
        <v>47</v>
      </c>
      <c r="M8" s="8" t="s">
        <v>48</v>
      </c>
      <c r="Q8" s="8" t="s">
        <v>50</v>
      </c>
      <c r="T8" s="8" t="s">
        <v>51</v>
      </c>
    </row>
    <row r="9" spans="1:21">
      <c r="B9" s="4" t="s">
        <v>53</v>
      </c>
      <c r="C9" s="9">
        <v>0.85492063492063519</v>
      </c>
      <c r="F9" s="3" t="s">
        <v>28</v>
      </c>
      <c r="G9" t="s">
        <v>45</v>
      </c>
      <c r="H9" t="s">
        <v>44</v>
      </c>
      <c r="J9" s="3" t="s">
        <v>28</v>
      </c>
      <c r="K9" t="s">
        <v>46</v>
      </c>
      <c r="M9" s="3" t="s">
        <v>28</v>
      </c>
      <c r="N9" t="s">
        <v>43</v>
      </c>
      <c r="O9" t="s">
        <v>45</v>
      </c>
      <c r="Q9" s="3" t="s">
        <v>28</v>
      </c>
      <c r="R9" t="s">
        <v>49</v>
      </c>
      <c r="T9" s="3" t="s">
        <v>28</v>
      </c>
      <c r="U9" t="s">
        <v>45</v>
      </c>
    </row>
    <row r="10" spans="1:21">
      <c r="B10" s="4" t="s">
        <v>52</v>
      </c>
      <c r="C10" s="9">
        <v>0.85555555555555574</v>
      </c>
      <c r="F10" s="4" t="s">
        <v>29</v>
      </c>
      <c r="G10" s="7">
        <v>12900</v>
      </c>
      <c r="H10" s="7">
        <v>6000.0000000000009</v>
      </c>
      <c r="J10" s="4" t="s">
        <v>29</v>
      </c>
      <c r="K10" s="5">
        <v>1435</v>
      </c>
      <c r="M10" s="4" t="s">
        <v>12</v>
      </c>
      <c r="N10" s="7">
        <v>45042.857142857159</v>
      </c>
      <c r="O10" s="7">
        <v>50045</v>
      </c>
      <c r="Q10" s="4" t="s">
        <v>14</v>
      </c>
      <c r="R10" s="5">
        <v>96</v>
      </c>
      <c r="T10" s="4" t="s">
        <v>13</v>
      </c>
      <c r="U10" s="7">
        <v>30381</v>
      </c>
    </row>
    <row r="11" spans="1:21">
      <c r="B11" s="4" t="s">
        <v>54</v>
      </c>
      <c r="C11" s="9">
        <v>0.8447619047619046</v>
      </c>
      <c r="F11" s="4" t="s">
        <v>30</v>
      </c>
      <c r="G11" s="7">
        <v>11256</v>
      </c>
      <c r="H11" s="7">
        <v>24285.28571428571</v>
      </c>
      <c r="J11" s="4" t="s">
        <v>30</v>
      </c>
      <c r="K11" s="5">
        <v>185</v>
      </c>
      <c r="M11" s="4" t="s">
        <v>18</v>
      </c>
      <c r="N11" s="7">
        <v>29742.857142857156</v>
      </c>
      <c r="O11" s="7">
        <v>46112</v>
      </c>
      <c r="Q11" s="4" t="s">
        <v>23</v>
      </c>
      <c r="R11" s="5">
        <v>66</v>
      </c>
      <c r="T11" s="4" t="s">
        <v>19</v>
      </c>
      <c r="U11" s="7">
        <v>63874</v>
      </c>
    </row>
    <row r="12" spans="1:21">
      <c r="F12" s="4" t="s">
        <v>31</v>
      </c>
      <c r="G12" s="7">
        <v>11700</v>
      </c>
      <c r="H12" s="7">
        <v>9714.2857142857156</v>
      </c>
      <c r="J12" s="4" t="s">
        <v>31</v>
      </c>
      <c r="K12" s="5">
        <v>688</v>
      </c>
      <c r="M12" s="4" t="s">
        <v>15</v>
      </c>
      <c r="N12" s="7">
        <v>25300.857142857149</v>
      </c>
      <c r="O12" s="7">
        <v>38283</v>
      </c>
      <c r="Q12" s="4" t="s">
        <v>17</v>
      </c>
      <c r="R12" s="5">
        <v>74</v>
      </c>
      <c r="T12" s="4" t="s">
        <v>16</v>
      </c>
      <c r="U12" s="7">
        <v>25744</v>
      </c>
    </row>
    <row r="13" spans="1:21">
      <c r="B13" s="4" t="s">
        <v>52</v>
      </c>
      <c r="C13" s="11">
        <f>GETPIVOTDATA("Average of Sales Completion Rate",$B$8)</f>
        <v>0.85555555555555574</v>
      </c>
      <c r="F13" s="4" t="s">
        <v>32</v>
      </c>
      <c r="G13" s="7">
        <v>10400</v>
      </c>
      <c r="H13" s="7">
        <v>13571.428571428569</v>
      </c>
      <c r="J13" s="4" t="s">
        <v>32</v>
      </c>
      <c r="K13" s="5">
        <v>810</v>
      </c>
      <c r="M13" s="4" t="s">
        <v>24</v>
      </c>
      <c r="N13" s="7">
        <v>13214.285714285725</v>
      </c>
      <c r="O13" s="7">
        <v>22921</v>
      </c>
      <c r="Q13" s="4" t="s">
        <v>20</v>
      </c>
      <c r="R13" s="5">
        <v>59</v>
      </c>
      <c r="T13" s="4" t="s">
        <v>21</v>
      </c>
      <c r="U13" s="7">
        <v>23719</v>
      </c>
    </row>
    <row r="14" spans="1:21">
      <c r="B14" s="4" t="s">
        <v>56</v>
      </c>
      <c r="C14" s="11">
        <f>(1-C13)</f>
        <v>0.14444444444444426</v>
      </c>
      <c r="F14" s="4" t="s">
        <v>33</v>
      </c>
      <c r="G14" s="7">
        <v>12995</v>
      </c>
      <c r="H14" s="7">
        <v>12571.285714285716</v>
      </c>
      <c r="J14" s="4" t="s">
        <v>33</v>
      </c>
      <c r="K14" s="5">
        <v>850</v>
      </c>
      <c r="M14" s="4" t="s">
        <v>41</v>
      </c>
      <c r="N14" s="5">
        <v>113300.85714285719</v>
      </c>
      <c r="O14" s="5">
        <v>157361</v>
      </c>
      <c r="Q14" s="4" t="s">
        <v>25</v>
      </c>
      <c r="R14" s="5">
        <v>41</v>
      </c>
      <c r="T14" s="4" t="s">
        <v>22</v>
      </c>
      <c r="U14" s="7">
        <v>13643</v>
      </c>
    </row>
    <row r="15" spans="1:21">
      <c r="A15" s="4"/>
      <c r="B15" s="4" t="s">
        <v>52</v>
      </c>
      <c r="C15" s="11">
        <f>GETPIVOTDATA("Average of Sales Completion Rate",$B$9)</f>
        <v>0.85555555555555574</v>
      </c>
      <c r="F15" s="4" t="s">
        <v>34</v>
      </c>
      <c r="G15" s="7">
        <v>13450</v>
      </c>
      <c r="H15" s="7">
        <v>12999.999999999998</v>
      </c>
      <c r="J15" s="4" t="s">
        <v>34</v>
      </c>
      <c r="K15" s="5">
        <v>991</v>
      </c>
      <c r="Q15" s="4" t="s">
        <v>41</v>
      </c>
      <c r="R15" s="5">
        <v>336</v>
      </c>
      <c r="T15" s="4" t="s">
        <v>41</v>
      </c>
      <c r="U15" s="5">
        <v>157361</v>
      </c>
    </row>
    <row r="16" spans="1:21">
      <c r="A16" s="4"/>
      <c r="B16" s="10" t="s">
        <v>56</v>
      </c>
      <c r="C16" s="11">
        <f>(1-C15)</f>
        <v>0.14444444444444426</v>
      </c>
      <c r="F16" s="4" t="s">
        <v>35</v>
      </c>
      <c r="G16" s="7">
        <v>11000</v>
      </c>
      <c r="H16" s="7">
        <v>20142.85714285713</v>
      </c>
      <c r="J16" s="4" t="s">
        <v>35</v>
      </c>
      <c r="K16" s="5">
        <v>300</v>
      </c>
    </row>
    <row r="17" spans="2:21">
      <c r="B17" s="4" t="s">
        <v>54</v>
      </c>
      <c r="C17" s="11">
        <f>GETPIVOTDATA("Average of Sales Completion Rate",$B$8)</f>
        <v>0.85555555555555574</v>
      </c>
      <c r="F17" s="4" t="s">
        <v>36</v>
      </c>
      <c r="G17" s="7">
        <v>17050</v>
      </c>
      <c r="H17" s="7">
        <v>3428.5714285714316</v>
      </c>
      <c r="J17" s="4" t="s">
        <v>36</v>
      </c>
      <c r="K17" s="5">
        <v>646</v>
      </c>
      <c r="Q17" s="14" t="s">
        <v>28</v>
      </c>
      <c r="R17" s="15" t="s">
        <v>11</v>
      </c>
      <c r="T17" s="14" t="s">
        <v>28</v>
      </c>
      <c r="U17" s="15" t="s">
        <v>11</v>
      </c>
    </row>
    <row r="18" spans="2:21">
      <c r="B18" s="4" t="s">
        <v>56</v>
      </c>
      <c r="C18" s="11">
        <f>(1-C17)</f>
        <v>0.14444444444444426</v>
      </c>
      <c r="F18" s="4" t="s">
        <v>37</v>
      </c>
      <c r="G18" s="7">
        <v>3600</v>
      </c>
      <c r="H18" s="7">
        <v>9571.428571428567</v>
      </c>
      <c r="J18" s="4" t="s">
        <v>37</v>
      </c>
      <c r="K18" s="5">
        <v>190</v>
      </c>
      <c r="Q18" s="4" t="s">
        <v>14</v>
      </c>
      <c r="R18" s="5">
        <v>96</v>
      </c>
      <c r="T18" s="4" t="s">
        <v>13</v>
      </c>
      <c r="U18" s="7">
        <v>30381</v>
      </c>
    </row>
    <row r="19" spans="2:21">
      <c r="B19" s="4" t="s">
        <v>61</v>
      </c>
      <c r="C19" s="11">
        <f>GETPIVOTDATA(" Sales",$F$9)/GETPIVOTDATA(" Target Sales",$F$9)</f>
        <v>0.94228707956335067</v>
      </c>
      <c r="F19" s="4" t="s">
        <v>38</v>
      </c>
      <c r="G19" s="7">
        <v>26729</v>
      </c>
      <c r="H19" s="7">
        <v>30142.428571428576</v>
      </c>
      <c r="J19" s="4" t="s">
        <v>38</v>
      </c>
      <c r="K19" s="5">
        <v>1450</v>
      </c>
      <c r="Q19" s="4" t="s">
        <v>23</v>
      </c>
      <c r="R19" s="5">
        <v>66</v>
      </c>
      <c r="T19" s="4" t="s">
        <v>19</v>
      </c>
      <c r="U19" s="7">
        <v>63874</v>
      </c>
    </row>
    <row r="20" spans="2:21">
      <c r="B20" s="4" t="s">
        <v>56</v>
      </c>
      <c r="C20" s="9">
        <f>1-C19</f>
        <v>5.7712920436649329E-2</v>
      </c>
      <c r="F20" s="4" t="s">
        <v>39</v>
      </c>
      <c r="G20" s="7">
        <v>22481</v>
      </c>
      <c r="H20" s="7">
        <v>20857.142857142862</v>
      </c>
      <c r="J20" s="4" t="s">
        <v>39</v>
      </c>
      <c r="K20" s="5">
        <v>1497</v>
      </c>
      <c r="Q20" s="4" t="s">
        <v>17</v>
      </c>
      <c r="R20" s="5">
        <v>74</v>
      </c>
      <c r="T20" s="4" t="s">
        <v>16</v>
      </c>
      <c r="U20" s="7">
        <v>25744</v>
      </c>
    </row>
    <row r="21" spans="2:21">
      <c r="F21" s="4" t="s">
        <v>40</v>
      </c>
      <c r="G21" s="7">
        <v>3800</v>
      </c>
      <c r="H21" s="7">
        <v>3714.2857142857147</v>
      </c>
      <c r="J21" s="4" t="s">
        <v>40</v>
      </c>
      <c r="K21" s="5">
        <v>318</v>
      </c>
      <c r="Q21" s="4" t="s">
        <v>20</v>
      </c>
      <c r="R21" s="5">
        <v>59</v>
      </c>
      <c r="T21" s="4" t="s">
        <v>21</v>
      </c>
      <c r="U21" s="7">
        <v>23719</v>
      </c>
    </row>
    <row r="22" spans="2:21">
      <c r="B22" s="14" t="s">
        <v>57</v>
      </c>
      <c r="C22" s="15" t="s">
        <v>59</v>
      </c>
      <c r="F22" s="4" t="s">
        <v>41</v>
      </c>
      <c r="G22" s="5">
        <v>157361</v>
      </c>
      <c r="H22" s="5">
        <v>166999</v>
      </c>
      <c r="J22" s="4" t="s">
        <v>41</v>
      </c>
      <c r="K22" s="5">
        <v>9360</v>
      </c>
      <c r="Q22" s="4" t="s">
        <v>25</v>
      </c>
      <c r="R22" s="5">
        <v>41</v>
      </c>
      <c r="T22" s="4" t="s">
        <v>22</v>
      </c>
      <c r="U22" s="7">
        <v>13643</v>
      </c>
    </row>
    <row r="23" spans="2:21">
      <c r="B23" s="4" t="s">
        <v>2</v>
      </c>
      <c r="C23" s="12">
        <f>GETPIVOTDATA("Sales",$F$9)</f>
        <v>157361</v>
      </c>
    </row>
    <row r="24" spans="2:21">
      <c r="B24" s="4" t="s">
        <v>3</v>
      </c>
      <c r="C24" s="12">
        <f>GETPIVOTDATA("Profit",$M$9)</f>
        <v>113300.85714285719</v>
      </c>
    </row>
    <row r="25" spans="2:21">
      <c r="B25" s="4" t="s">
        <v>58</v>
      </c>
      <c r="C25" s="12">
        <f>GETPIVOTDATA("No of Customers", $J$9)</f>
        <v>9360</v>
      </c>
    </row>
    <row r="26" spans="2:21">
      <c r="B26" s="4" t="s">
        <v>4</v>
      </c>
      <c r="C26" s="12">
        <f>GETPIVOTDATA("Target Sales", $F$9)</f>
        <v>166999</v>
      </c>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T32" sqref="T32"/>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Admin</cp:lastModifiedBy>
  <dcterms:created xsi:type="dcterms:W3CDTF">2025-01-31T08:22:50Z</dcterms:created>
  <dcterms:modified xsi:type="dcterms:W3CDTF">2025-02-10T04:43:24Z</dcterms:modified>
</cp:coreProperties>
</file>