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eahoc\Documents\BIS580\"/>
    </mc:Choice>
  </mc:AlternateContent>
  <xr:revisionPtr revIDLastSave="0" documentId="8_{592925E4-40A7-467B-B1CE-24E0EC48BE3B}" xr6:coauthVersionLast="47" xr6:coauthVersionMax="47" xr10:uidLastSave="{00000000-0000-0000-0000-000000000000}"/>
  <bookViews>
    <workbookView xWindow="-108" yWindow="-108" windowWidth="23256" windowHeight="12456" tabRatio="608" activeTab="5" xr2:uid="{00000000-000D-0000-FFFF-FFFF00000000}"/>
  </bookViews>
  <sheets>
    <sheet name="Sensitive Analysis" sheetId="1" r:id="rId1"/>
    <sheet name="Optimization" sheetId="6" r:id="rId2"/>
    <sheet name="Linear Regression" sheetId="2" r:id="rId3"/>
    <sheet name="Decision Analysis" sheetId="4" r:id="rId4"/>
    <sheet name="Forecasting" sheetId="5" r:id="rId5"/>
    <sheet name="Probability" sheetId="3"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5" i="5" l="1"/>
  <c r="D95" i="5" s="1"/>
  <c r="E95" i="5" s="1"/>
  <c r="C66" i="5"/>
  <c r="C65" i="5"/>
  <c r="C64" i="5"/>
  <c r="C63" i="5"/>
  <c r="C62" i="5"/>
  <c r="C61" i="5"/>
  <c r="C60" i="5"/>
  <c r="C59" i="5"/>
  <c r="C58" i="5"/>
  <c r="C57" i="5"/>
  <c r="C56" i="5"/>
  <c r="C55" i="5"/>
  <c r="C54" i="5"/>
  <c r="C53" i="5"/>
  <c r="C52" i="5"/>
  <c r="C51" i="5"/>
  <c r="C50" i="5"/>
  <c r="C49" i="5"/>
  <c r="C48" i="5"/>
  <c r="C47" i="5"/>
  <c r="C46" i="5"/>
  <c r="C45" i="5"/>
  <c r="C44" i="5"/>
  <c r="C43" i="5"/>
  <c r="C42" i="5"/>
  <c r="C41" i="5"/>
  <c r="C40" i="5"/>
  <c r="D32"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D3" i="5"/>
  <c r="D4" i="5" s="1"/>
  <c r="D5" i="5" s="1"/>
  <c r="D6" i="5" s="1"/>
  <c r="D7" i="5" s="1"/>
  <c r="D8" i="5" s="1"/>
  <c r="D9" i="5" s="1"/>
  <c r="D10" i="5" s="1"/>
  <c r="D11" i="5" s="1"/>
  <c r="D12" i="5" s="1"/>
  <c r="D13" i="5" s="1"/>
  <c r="D14" i="5" s="1"/>
  <c r="D15" i="5" s="1"/>
  <c r="D16" i="5" s="1"/>
  <c r="D17" i="5" s="1"/>
  <c r="D18" i="5" s="1"/>
  <c r="D19" i="5" s="1"/>
  <c r="D20" i="5" s="1"/>
  <c r="D21" i="5" s="1"/>
  <c r="D22" i="5" s="1"/>
  <c r="D23" i="5" s="1"/>
  <c r="D24" i="5" s="1"/>
  <c r="D25" i="5" s="1"/>
  <c r="D26" i="5" s="1"/>
  <c r="D27" i="5" s="1"/>
  <c r="D28" i="5" s="1"/>
  <c r="D29" i="5" s="1"/>
  <c r="D30" i="5" s="1"/>
  <c r="D31" i="5" s="1"/>
  <c r="L61" i="3"/>
  <c r="L60" i="3"/>
  <c r="L41" i="3"/>
  <c r="L40" i="3"/>
  <c r="C100" i="5"/>
  <c r="C97" i="5"/>
  <c r="C102" i="5"/>
  <c r="C99" i="5"/>
  <c r="C96" i="5"/>
  <c r="C101" i="5"/>
  <c r="C98" i="5"/>
  <c r="H16" i="3" l="1"/>
  <c r="G16" i="3"/>
  <c r="H17" i="3"/>
  <c r="G17" i="3"/>
  <c r="H15" i="3"/>
  <c r="G15" i="3"/>
  <c r="H14" i="3"/>
  <c r="G14" i="3"/>
  <c r="H13" i="3"/>
  <c r="G13" i="3"/>
  <c r="L3" i="2"/>
  <c r="L2" i="2"/>
  <c r="L1" i="2"/>
  <c r="AP4" i="1"/>
  <c r="AP5" i="1"/>
  <c r="AP6" i="1"/>
  <c r="AP7" i="1"/>
  <c r="AP8" i="1"/>
  <c r="AP9" i="1"/>
  <c r="AP10" i="1"/>
  <c r="AP11" i="1"/>
  <c r="AP12" i="1"/>
  <c r="AP13" i="1"/>
  <c r="AP14" i="1"/>
  <c r="AP15" i="1"/>
  <c r="AP16" i="1"/>
  <c r="AP17" i="1"/>
  <c r="AP18" i="1"/>
  <c r="AP19" i="1"/>
  <c r="AP20"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3" i="1"/>
  <c r="AO4" i="1"/>
  <c r="AO5" i="1"/>
  <c r="AO6" i="1"/>
  <c r="AO7" i="1"/>
  <c r="AO8" i="1"/>
  <c r="AO9" i="1"/>
  <c r="AO10" i="1"/>
  <c r="AO11" i="1"/>
  <c r="AO12" i="1"/>
  <c r="AO13" i="1"/>
  <c r="AO14" i="1"/>
  <c r="AO15" i="1"/>
  <c r="AO16" i="1"/>
  <c r="AO17" i="1"/>
  <c r="AO18" i="1"/>
  <c r="AO19" i="1"/>
  <c r="AO20"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3" i="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3"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3" i="1"/>
  <c r="AE3" i="1"/>
  <c r="AD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3"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3"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3" i="1"/>
  <c r="E98" i="5"/>
  <c r="E102" i="5"/>
  <c r="D98" i="5"/>
  <c r="D102" i="5"/>
  <c r="E101" i="5"/>
  <c r="D97" i="5"/>
  <c r="D101" i="5"/>
  <c r="E97" i="5"/>
  <c r="D96" i="5"/>
  <c r="E100" i="5"/>
  <c r="E96" i="5"/>
  <c r="D100" i="5"/>
  <c r="E99" i="5"/>
  <c r="D99" i="5"/>
</calcChain>
</file>

<file path=xl/sharedStrings.xml><?xml version="1.0" encoding="utf-8"?>
<sst xmlns="http://schemas.openxmlformats.org/spreadsheetml/2006/main" count="287" uniqueCount="137">
  <si>
    <t>Methane Reduction</t>
  </si>
  <si>
    <t>Observation</t>
  </si>
  <si>
    <t>Transport Energy Efficiency (per year)</t>
  </si>
  <si>
    <t>Buildings Energy Efficiency (per year)</t>
  </si>
  <si>
    <t>2100 Temperature Increase (deg C)</t>
  </si>
  <si>
    <t>Renewables Subsidy ($/kWh)</t>
  </si>
  <si>
    <t>Carbon Price ($/ton)</t>
  </si>
  <si>
    <t>Coal Tax ($/tce)</t>
  </si>
  <si>
    <t>Oil Tax ($/boe)</t>
  </si>
  <si>
    <t>Independent Variables</t>
  </si>
  <si>
    <t>Dependent Variable</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</si>
  <si>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</si>
  <si>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</si>
  <si>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</si>
  <si>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</si>
  <si>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</si>
  <si>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</si>
  <si>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</si>
  <si>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</si>
  <si>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</si>
  <si>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</si>
  <si>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</si>
  <si>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</si>
  <si>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</si>
  <si>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</si>
  <si>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</si>
  <si>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</si>
  <si>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</si>
  <si>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</si>
  <si>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</si>
  <si>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</si>
  <si>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</si>
  <si>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Intercept</t>
  </si>
  <si>
    <t>Every variable altered</t>
  </si>
  <si>
    <t>Coal Tax Variation, Additional variables remain unchanged</t>
  </si>
  <si>
    <t>Oil Tax Variation, Additional variables remain unchanged</t>
  </si>
  <si>
    <t>Renewables Subsidy Variation, Additional variables remain unchanged</t>
  </si>
  <si>
    <t>Carbon price Variation, Other variables fixed</t>
  </si>
  <si>
    <t>Greenhouse Gas Net Emissions (Gigatons CO2 equivalent/year)</t>
  </si>
  <si>
    <t>Year</t>
  </si>
  <si>
    <t>Baseline</t>
  </si>
  <si>
    <t>Current Scenario</t>
  </si>
  <si>
    <t>All Countries Follow NDCs</t>
  </si>
  <si>
    <t>X variable</t>
  </si>
  <si>
    <t>Y variable</t>
  </si>
  <si>
    <t>Correlation</t>
  </si>
  <si>
    <t>Slope</t>
  </si>
  <si>
    <t>Mean x̄</t>
  </si>
  <si>
    <t>Standard Dev</t>
  </si>
  <si>
    <t>Count</t>
  </si>
  <si>
    <t>SEM</t>
  </si>
  <si>
    <t>DF</t>
  </si>
  <si>
    <t>t-stat</t>
  </si>
  <si>
    <t>p-value</t>
  </si>
  <si>
    <t>Null Hypothesis (H0): The predicted global mean temperature rise is 2 degrees Celsius. (H0: µ = 2)</t>
  </si>
  <si>
    <t>Alternative Hypothesis (Ha): The predicted global mean temperature rise is not 2 degrees Celsius. (Ha: µ ≠ 2)</t>
  </si>
  <si>
    <r>
      <t>H</t>
    </r>
    <r>
      <rPr>
        <b/>
        <sz val="11"/>
        <color theme="1"/>
        <rFont val="Aptos Narrow"/>
        <family val="2"/>
      </rPr>
      <t>µ</t>
    </r>
  </si>
  <si>
    <t>t-Test: Two-Sample Assuming Unequal Variances</t>
  </si>
  <si>
    <t>Mean</t>
  </si>
  <si>
    <t>Variance</t>
  </si>
  <si>
    <t>Hypothesized Mean Difference</t>
  </si>
  <si>
    <t>P(T&lt;=t) one-tail</t>
  </si>
  <si>
    <t>t Critical one-tail</t>
  </si>
  <si>
    <t>P(T&lt;=t) two-tail</t>
  </si>
  <si>
    <t>t Critical two-tail</t>
  </si>
  <si>
    <t>SUMMARY</t>
  </si>
  <si>
    <t>Sum</t>
  </si>
  <si>
    <t>Average</t>
  </si>
  <si>
    <t>Source of Variation</t>
  </si>
  <si>
    <t>F crit</t>
  </si>
  <si>
    <t>Anova: Single Factor</t>
  </si>
  <si>
    <t>Groups</t>
  </si>
  <si>
    <t>Between Groups</t>
  </si>
  <si>
    <t>Within Groups</t>
  </si>
  <si>
    <t>Median</t>
  </si>
  <si>
    <t>Mode</t>
  </si>
  <si>
    <t>Standard Deviation</t>
  </si>
  <si>
    <t>Sample Variance</t>
  </si>
  <si>
    <t>Kurtosis</t>
  </si>
  <si>
    <t>Skewness</t>
  </si>
  <si>
    <t>Range</t>
  </si>
  <si>
    <t>Minimum</t>
  </si>
  <si>
    <t>Maximum</t>
  </si>
  <si>
    <t>Confidence Level(95.0%)</t>
  </si>
  <si>
    <t>Lower CI Level (95%)</t>
  </si>
  <si>
    <t>Upper CI Level (95%)</t>
  </si>
  <si>
    <t>Global Sources of Primary Energy (Exajoules/year)</t>
  </si>
  <si>
    <t>Coal</t>
  </si>
  <si>
    <t>Oil</t>
  </si>
  <si>
    <t>Gas</t>
  </si>
  <si>
    <t>Renewables</t>
  </si>
  <si>
    <t>Bioenergy</t>
  </si>
  <si>
    <t>Nuclear</t>
  </si>
  <si>
    <t>New Zero</t>
  </si>
  <si>
    <t>Solver Engine</t>
  </si>
  <si>
    <t>Engine: GRG Nonlinear</t>
  </si>
  <si>
    <t>Solution Time: 0.045 Seconds.</t>
  </si>
  <si>
    <t>Iterations: 1 Subproblems: 0</t>
  </si>
  <si>
    <t>Solver Options</t>
  </si>
  <si>
    <t>Max Time Unlimited,  Iterations Unlimited, Precision 0.000001</t>
  </si>
  <si>
    <t xml:space="preserve"> Convergence 0.0001, Population Size 100, Random Seed 0, Derivatives Central</t>
  </si>
  <si>
    <t>Max Subproblems Unlimited, Max Integer Sols Unlimited, Integer Tolerance 1%, Assume NonNegative</t>
  </si>
  <si>
    <t>Objective Cell (Value Of)</t>
  </si>
  <si>
    <t>Cell</t>
  </si>
  <si>
    <t>Name</t>
  </si>
  <si>
    <t>Original Value</t>
  </si>
  <si>
    <t>Final Value</t>
  </si>
  <si>
    <t>$S$3</t>
  </si>
  <si>
    <t>Lower 95.0%</t>
  </si>
  <si>
    <t>Upper 95.0%</t>
  </si>
  <si>
    <t>Variable Cells</t>
  </si>
  <si>
    <t>Integer</t>
  </si>
  <si>
    <t>$L$3</t>
  </si>
  <si>
    <t>Contin</t>
  </si>
  <si>
    <t>$M$3</t>
  </si>
  <si>
    <t>$N$3</t>
  </si>
  <si>
    <t>$O$3</t>
  </si>
  <si>
    <t>$P$3</t>
  </si>
  <si>
    <t>$Q$3</t>
  </si>
  <si>
    <t>$R$3</t>
  </si>
  <si>
    <t>Constraints</t>
  </si>
  <si>
    <t>Cell Value</t>
  </si>
  <si>
    <t>Formula</t>
  </si>
  <si>
    <t>Status</t>
  </si>
  <si>
    <t>Slack</t>
  </si>
  <si>
    <t>$S$3=2</t>
  </si>
  <si>
    <t>Binding</t>
  </si>
  <si>
    <t>The combination of taxes, carbon pricing, and subsidies forms a strategy that discourages the use of fossil fuels while promoting renewable energy and efficiency. The numerical data illustrate how the model's constraints and objectives influence the results, indicating that this policy mix is projected to result in a 2.00°C temperature increase by 2100, a critical benchmark often mentioned in climate policy discussions.</t>
  </si>
  <si>
    <t>The optimization was conducted without imposing any constraints, and upon comparing the results with the averages of each independent variable, it was found that none of the outcomes deviated significantly.</t>
  </si>
  <si>
    <t>It's crucial to keep in mind that keeping the temperature rise to 2.00°C or lower aligns with global agreements like the Paris Agreement. This agreement aims to keep global warming well below 2°C compared to pre-industrial levels.</t>
  </si>
  <si>
    <t>CO2 Reduction (Gt)</t>
  </si>
  <si>
    <t>SMA (3-year)</t>
  </si>
  <si>
    <t>SES (α=0.2)</t>
  </si>
  <si>
    <t>WMA (5-year)</t>
  </si>
  <si>
    <t>Forecast(Current Scenario)</t>
  </si>
  <si>
    <t>Lower Confidence Bound(Current Scenario)</t>
  </si>
  <si>
    <t>Upper Confidence Bound(Current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</si>
</sst>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0.0%"/>
    <numFmt numFmtId="166" formatCode="0.0000"/>
  </numFmts>
  <fonts count="8" x14ac:knownFonts="1">
    <font>
      <sz val="11"/>
      <color theme="1"/>
      <name val="Calibri"/>
      <family val="2"/>
      <scheme val="minor"/>
    </font>
    <font>
      <b/>
      <sz val="11"/>
      <color theme="1"/>
      <name val="Calibri"/>
      <family val="2"/>
      <scheme val="minor"/>
    </font>
    <font>
      <sz val="11"/>
      <color theme="1"/>
      <name val="Calibri"/>
      <family val="2"/>
      <scheme val="minor"/>
    </font>
    <font>
      <b/>
      <sz val="11"/>
      <color theme="1"/>
      <name val="Aptos Narrow"/>
      <family val="2"/>
    </font>
    <font>
      <i/>
      <sz val="11"/>
      <color theme="1"/>
      <name val="Calibri"/>
      <family val="2"/>
      <scheme val="minor"/>
    </font>
    <font>
      <b/>
      <sz val="11"/>
      <color indexed="18"/>
      <name val="Calibri"/>
      <family val="2"/>
      <scheme val="minor"/>
    </font>
    <font>
      <sz val="11"/>
      <color theme="1"/>
      <name val="Bookman Old Style"/>
      <family val="1"/>
    </font>
    <font>
      <b/>
      <sz val="11"/>
      <color theme="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4" tint="0.59999389629810485"/>
        <bgColor indexed="65"/>
      </patternFill>
    </fill>
    <fill>
      <patternFill patternType="solid">
        <fgColor theme="3" tint="0.89999084444715716"/>
        <bgColor indexed="64"/>
      </patternFill>
    </fill>
    <fill>
      <patternFill patternType="solid">
        <fgColor theme="5" tint="0.59999389629810485"/>
        <bgColor indexed="64"/>
      </patternFill>
    </fill>
    <fill>
      <patternFill patternType="solid">
        <fgColor rgb="FFFFC000"/>
        <bgColor indexed="64"/>
      </patternFill>
    </fill>
    <fill>
      <patternFill patternType="solid">
        <fgColor theme="4"/>
        <bgColor theme="4"/>
      </patternFill>
    </fill>
  </fills>
  <borders count="1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style="thin">
        <color auto="1"/>
      </left>
      <right style="thin">
        <color auto="1"/>
      </right>
      <top style="thin">
        <color auto="1"/>
      </top>
      <bottom style="thin">
        <color auto="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
    <xf numFmtId="0" fontId="0" fillId="0" borderId="0"/>
    <xf numFmtId="9" fontId="2" fillId="0" borderId="0" applyFont="0" applyFill="0" applyBorder="0" applyAlignment="0" applyProtection="0"/>
    <xf numFmtId="0" fontId="2" fillId="5" borderId="0" applyNumberFormat="0" applyBorder="0" applyAlignment="0" applyProtection="0"/>
    <xf numFmtId="44" fontId="2" fillId="0" borderId="0" applyFont="0" applyFill="0" applyBorder="0" applyAlignment="0" applyProtection="0"/>
  </cellStyleXfs>
  <cellXfs count="54">
    <xf numFmtId="0" fontId="0" fillId="0" borderId="0" xfId="0"/>
    <xf numFmtId="164" fontId="0" fillId="0" borderId="0" xfId="0" applyNumberFormat="1" applyAlignment="1">
      <alignment horizontal="center"/>
    </xf>
    <xf numFmtId="0" fontId="0" fillId="0" borderId="0" xfId="0" applyAlignment="1">
      <alignment horizontal="center"/>
    </xf>
    <xf numFmtId="9" fontId="0" fillId="0" borderId="0" xfId="1" applyFont="1" applyAlignment="1">
      <alignment horizontal="center"/>
    </xf>
    <xf numFmtId="165" fontId="0" fillId="0" borderId="0" xfId="1" applyNumberFormat="1" applyFont="1" applyAlignment="1">
      <alignment horizontal="center"/>
    </xf>
    <xf numFmtId="164" fontId="1" fillId="3" borderId="1" xfId="0" applyNumberFormat="1" applyFont="1" applyFill="1" applyBorder="1" applyAlignment="1">
      <alignment horizontal="center" wrapText="1"/>
    </xf>
    <xf numFmtId="164" fontId="1" fillId="3" borderId="2" xfId="0" applyNumberFormat="1" applyFont="1" applyFill="1" applyBorder="1" applyAlignment="1">
      <alignment horizontal="center" wrapText="1"/>
    </xf>
    <xf numFmtId="165" fontId="1" fillId="3" borderId="2" xfId="1" applyNumberFormat="1" applyFont="1" applyFill="1" applyBorder="1" applyAlignment="1">
      <alignment horizontal="center" wrapText="1"/>
    </xf>
    <xf numFmtId="9" fontId="1" fillId="3" borderId="2" xfId="1" applyFont="1" applyFill="1" applyBorder="1" applyAlignment="1">
      <alignment horizontal="center" wrapText="1"/>
    </xf>
    <xf numFmtId="2" fontId="0" fillId="0" borderId="0" xfId="0" applyNumberFormat="1" applyAlignment="1">
      <alignment horizontal="center"/>
    </xf>
    <xf numFmtId="165" fontId="0" fillId="0" borderId="0" xfId="1" applyNumberFormat="1" applyFont="1" applyFill="1" applyAlignment="1">
      <alignment horizontal="center"/>
    </xf>
    <xf numFmtId="9" fontId="0" fillId="0" borderId="0" xfId="1" applyFont="1" applyFill="1" applyAlignment="1">
      <alignment horizontal="center"/>
    </xf>
    <xf numFmtId="0" fontId="1" fillId="0" borderId="0" xfId="0" applyFont="1" applyAlignment="1">
      <alignment horizontal="center" vertical="center" wrapText="1"/>
    </xf>
    <xf numFmtId="9" fontId="0" fillId="0" borderId="0" xfId="0" applyNumberFormat="1"/>
    <xf numFmtId="0" fontId="1" fillId="3" borderId="7" xfId="0" applyFont="1" applyFill="1" applyBorder="1" applyAlignment="1">
      <alignment vertical="center" wrapText="1"/>
    </xf>
    <xf numFmtId="9" fontId="0" fillId="3" borderId="7" xfId="0" applyNumberFormat="1" applyFill="1" applyBorder="1"/>
    <xf numFmtId="2" fontId="1" fillId="4" borderId="8" xfId="0" applyNumberFormat="1" applyFont="1" applyFill="1" applyBorder="1" applyAlignment="1">
      <alignment horizontal="center"/>
    </xf>
    <xf numFmtId="2" fontId="1" fillId="4" borderId="7" xfId="0" applyNumberFormat="1" applyFont="1" applyFill="1" applyBorder="1" applyAlignment="1">
      <alignment horizontal="center" wrapText="1"/>
    </xf>
    <xf numFmtId="2" fontId="0" fillId="0" borderId="0" xfId="0" applyNumberFormat="1"/>
    <xf numFmtId="0" fontId="2" fillId="3" borderId="7" xfId="2" applyFill="1" applyBorder="1"/>
    <xf numFmtId="0" fontId="1" fillId="0" borderId="0" xfId="0" applyFont="1"/>
    <xf numFmtId="0" fontId="0" fillId="0" borderId="9" xfId="0" applyBorder="1"/>
    <xf numFmtId="0" fontId="4" fillId="0" borderId="10" xfId="0" applyFont="1" applyBorder="1" applyAlignment="1">
      <alignment horizontal="center"/>
    </xf>
    <xf numFmtId="0" fontId="4" fillId="0" borderId="0" xfId="0" applyFont="1" applyAlignment="1">
      <alignment horizontal="center"/>
    </xf>
    <xf numFmtId="11" fontId="0" fillId="0" borderId="0" xfId="0" applyNumberFormat="1"/>
    <xf numFmtId="0" fontId="4" fillId="0" borderId="10" xfId="0" applyFont="1" applyBorder="1" applyAlignment="1">
      <alignment horizontal="centerContinuous"/>
    </xf>
    <xf numFmtId="0" fontId="1" fillId="0" borderId="7" xfId="0" applyFont="1" applyBorder="1"/>
    <xf numFmtId="0" fontId="0" fillId="0" borderId="7" xfId="0" applyBorder="1"/>
    <xf numFmtId="2" fontId="1" fillId="7" borderId="11" xfId="0" applyNumberFormat="1" applyFont="1" applyFill="1" applyBorder="1" applyAlignment="1">
      <alignment horizontal="center"/>
    </xf>
    <xf numFmtId="164" fontId="1" fillId="6" borderId="1" xfId="0" applyNumberFormat="1" applyFont="1" applyFill="1" applyBorder="1" applyAlignment="1">
      <alignment horizontal="center" wrapText="1"/>
    </xf>
    <xf numFmtId="164" fontId="1" fillId="6" borderId="2" xfId="0" applyNumberFormat="1" applyFont="1" applyFill="1" applyBorder="1" applyAlignment="1">
      <alignment horizontal="center" wrapText="1"/>
    </xf>
    <xf numFmtId="165" fontId="1" fillId="6" borderId="2" xfId="1" applyNumberFormat="1" applyFont="1" applyFill="1" applyBorder="1" applyAlignment="1">
      <alignment horizontal="center" wrapText="1"/>
    </xf>
    <xf numFmtId="9" fontId="1" fillId="6" borderId="2" xfId="1" applyFont="1" applyFill="1" applyBorder="1" applyAlignment="1">
      <alignment horizontal="center" wrapText="1"/>
    </xf>
    <xf numFmtId="2" fontId="1" fillId="7" borderId="0" xfId="0" applyNumberFormat="1" applyFont="1" applyFill="1" applyAlignment="1">
      <alignment horizontal="center" wrapText="1"/>
    </xf>
    <xf numFmtId="44" fontId="0" fillId="0" borderId="0" xfId="3" applyFont="1"/>
    <xf numFmtId="165" fontId="0" fillId="0" borderId="0" xfId="1" applyNumberFormat="1" applyFont="1"/>
    <xf numFmtId="166" fontId="0" fillId="0" borderId="0" xfId="3" applyNumberFormat="1" applyFont="1"/>
    <xf numFmtId="0" fontId="5" fillId="0" borderId="12" xfId="0" applyFont="1" applyBorder="1" applyAlignment="1">
      <alignment horizontal="center"/>
    </xf>
    <xf numFmtId="0" fontId="0" fillId="0" borderId="13" xfId="0" applyBorder="1"/>
    <xf numFmtId="0" fontId="0" fillId="0" borderId="14" xfId="0" applyBorder="1"/>
    <xf numFmtId="164" fontId="0" fillId="0" borderId="14" xfId="0" applyNumberFormat="1" applyBorder="1"/>
    <xf numFmtId="165" fontId="0" fillId="0" borderId="14" xfId="0" applyNumberFormat="1" applyBorder="1"/>
    <xf numFmtId="165" fontId="0" fillId="0" borderId="13" xfId="0" applyNumberFormat="1" applyBorder="1"/>
    <xf numFmtId="0" fontId="0" fillId="8" borderId="0" xfId="0" applyFill="1" applyAlignment="1">
      <alignment horizontal="center" wrapText="1"/>
    </xf>
    <xf numFmtId="0" fontId="6" fillId="8" borderId="0" xfId="0" applyFont="1" applyFill="1" applyAlignment="1">
      <alignment horizontal="left" vertical="center" wrapText="1"/>
    </xf>
    <xf numFmtId="0" fontId="1" fillId="0" borderId="15" xfId="0" applyFont="1" applyBorder="1" applyAlignment="1">
      <alignment horizontal="center" vertical="top"/>
    </xf>
    <xf numFmtId="0" fontId="1" fillId="2" borderId="5" xfId="0" applyFont="1" applyFill="1" applyBorder="1" applyAlignment="1">
      <alignment horizontal="center" wrapText="1"/>
    </xf>
    <xf numFmtId="0" fontId="1" fillId="2" borderId="6" xfId="0" applyFont="1" applyFill="1" applyBorder="1" applyAlignment="1">
      <alignment horizontal="center" wrapText="1"/>
    </xf>
    <xf numFmtId="164" fontId="1" fillId="3" borderId="3" xfId="0" applyNumberFormat="1" applyFont="1" applyFill="1" applyBorder="1" applyAlignment="1">
      <alignment horizontal="center"/>
    </xf>
    <xf numFmtId="164" fontId="1" fillId="3" borderId="4" xfId="0" applyNumberFormat="1" applyFont="1" applyFill="1" applyBorder="1" applyAlignment="1">
      <alignment horizontal="center"/>
    </xf>
    <xf numFmtId="164" fontId="1" fillId="6" borderId="3" xfId="0" applyNumberFormat="1" applyFont="1" applyFill="1" applyBorder="1" applyAlignment="1">
      <alignment horizontal="center"/>
    </xf>
    <xf numFmtId="164" fontId="1" fillId="6" borderId="4" xfId="0" applyNumberFormat="1" applyFont="1" applyFill="1" applyBorder="1" applyAlignment="1">
      <alignment horizontal="center"/>
    </xf>
    <xf numFmtId="0" fontId="7" fillId="9" borderId="16" xfId="0" applyFont="1" applyFill="1" applyBorder="1" applyAlignment="1">
      <alignment horizontal="center"/>
    </xf>
    <xf numFmtId="0" fontId="7" fillId="9" borderId="17" xfId="0" applyFont="1" applyFill="1" applyBorder="1" applyAlignment="1">
      <alignment horizontal="center"/>
    </xf>
  </cellXfs>
  <cellStyles count="4">
    <cellStyle name="40% - Accent1" xfId="2" builtinId="31"/>
    <cellStyle name="Currency" xfId="3" builtinId="4"/>
    <cellStyle name="Normal" xfId="0" builtinId="0"/>
    <cellStyle name="Percent" xfId="1" builtinId="5"/>
  </cellStyles>
  <dxfs count="7">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Regression</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'Linear Regression'!$C$3</c:f>
              <c:strCache>
                <c:ptCount val="1"/>
                <c:pt idx="0">
                  <c:v>Current Scenario</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'Linear Regression'!$B$4:$B$104</c:f>
              <c:numCache>
                <c:formatCode>General</c:formatCode>
                <c:ptCount val="101"/>
                <c:pt idx="0">
                  <c:v>41.08</c:v>
                </c:pt>
                <c:pt idx="1">
                  <c:v>41.9</c:v>
                </c:pt>
                <c:pt idx="2">
                  <c:v>42.65</c:v>
                </c:pt>
                <c:pt idx="3">
                  <c:v>43.39</c:v>
                </c:pt>
                <c:pt idx="4">
                  <c:v>44.25</c:v>
                </c:pt>
                <c:pt idx="5">
                  <c:v>45.28</c:v>
                </c:pt>
                <c:pt idx="6">
                  <c:v>46.39</c:v>
                </c:pt>
                <c:pt idx="7">
                  <c:v>47.64</c:v>
                </c:pt>
                <c:pt idx="8">
                  <c:v>48.82</c:v>
                </c:pt>
                <c:pt idx="9">
                  <c:v>49.66</c:v>
                </c:pt>
                <c:pt idx="10">
                  <c:v>50.23</c:v>
                </c:pt>
                <c:pt idx="11">
                  <c:v>51.11</c:v>
                </c:pt>
                <c:pt idx="12">
                  <c:v>52.05</c:v>
                </c:pt>
                <c:pt idx="13">
                  <c:v>52.93</c:v>
                </c:pt>
                <c:pt idx="14">
                  <c:v>53.79</c:v>
                </c:pt>
                <c:pt idx="15">
                  <c:v>54.65</c:v>
                </c:pt>
                <c:pt idx="16">
                  <c:v>55.46</c:v>
                </c:pt>
                <c:pt idx="17">
                  <c:v>56.21</c:v>
                </c:pt>
                <c:pt idx="18">
                  <c:v>57.04</c:v>
                </c:pt>
                <c:pt idx="19">
                  <c:v>57.78</c:v>
                </c:pt>
                <c:pt idx="20">
                  <c:v>58.03</c:v>
                </c:pt>
                <c:pt idx="21">
                  <c:v>57.79</c:v>
                </c:pt>
                <c:pt idx="22">
                  <c:v>58.23</c:v>
                </c:pt>
                <c:pt idx="23">
                  <c:v>58.75</c:v>
                </c:pt>
                <c:pt idx="24">
                  <c:v>59.24</c:v>
                </c:pt>
                <c:pt idx="25">
                  <c:v>59.7</c:v>
                </c:pt>
                <c:pt idx="26">
                  <c:v>60.14</c:v>
                </c:pt>
                <c:pt idx="27">
                  <c:v>60.56</c:v>
                </c:pt>
                <c:pt idx="28">
                  <c:v>60.96</c:v>
                </c:pt>
                <c:pt idx="29">
                  <c:v>61.34</c:v>
                </c:pt>
                <c:pt idx="30">
                  <c:v>61.69</c:v>
                </c:pt>
                <c:pt idx="31">
                  <c:v>62.03</c:v>
                </c:pt>
                <c:pt idx="32">
                  <c:v>62.34</c:v>
                </c:pt>
                <c:pt idx="33">
                  <c:v>62.64</c:v>
                </c:pt>
                <c:pt idx="34">
                  <c:v>62.92</c:v>
                </c:pt>
                <c:pt idx="35">
                  <c:v>63.2</c:v>
                </c:pt>
                <c:pt idx="36">
                  <c:v>63.46</c:v>
                </c:pt>
                <c:pt idx="37">
                  <c:v>63.71</c:v>
                </c:pt>
                <c:pt idx="38">
                  <c:v>63.96</c:v>
                </c:pt>
                <c:pt idx="39">
                  <c:v>64.209999999999994</c:v>
                </c:pt>
                <c:pt idx="40">
                  <c:v>64.45</c:v>
                </c:pt>
                <c:pt idx="41">
                  <c:v>64.69</c:v>
                </c:pt>
                <c:pt idx="42">
                  <c:v>64.930000000000007</c:v>
                </c:pt>
                <c:pt idx="43">
                  <c:v>65.17</c:v>
                </c:pt>
                <c:pt idx="44">
                  <c:v>65.41</c:v>
                </c:pt>
                <c:pt idx="45">
                  <c:v>65.64</c:v>
                </c:pt>
                <c:pt idx="46">
                  <c:v>65.87</c:v>
                </c:pt>
                <c:pt idx="47">
                  <c:v>66.099999999999994</c:v>
                </c:pt>
                <c:pt idx="48">
                  <c:v>66.319999999999993</c:v>
                </c:pt>
                <c:pt idx="49">
                  <c:v>66.55</c:v>
                </c:pt>
                <c:pt idx="50">
                  <c:v>66.78</c:v>
                </c:pt>
                <c:pt idx="51">
                  <c:v>67.010000000000005</c:v>
                </c:pt>
                <c:pt idx="52">
                  <c:v>67.23</c:v>
                </c:pt>
                <c:pt idx="53">
                  <c:v>67.459999999999994</c:v>
                </c:pt>
                <c:pt idx="54">
                  <c:v>67.680000000000007</c:v>
                </c:pt>
                <c:pt idx="55">
                  <c:v>67.900000000000006</c:v>
                </c:pt>
                <c:pt idx="56">
                  <c:v>68.12</c:v>
                </c:pt>
                <c:pt idx="57">
                  <c:v>68.33</c:v>
                </c:pt>
                <c:pt idx="58">
                  <c:v>68.540000000000006</c:v>
                </c:pt>
                <c:pt idx="59">
                  <c:v>68.739999999999995</c:v>
                </c:pt>
                <c:pt idx="60">
                  <c:v>68.94</c:v>
                </c:pt>
                <c:pt idx="61">
                  <c:v>69.13</c:v>
                </c:pt>
                <c:pt idx="62">
                  <c:v>69.319999999999993</c:v>
                </c:pt>
                <c:pt idx="63">
                  <c:v>69.5</c:v>
                </c:pt>
                <c:pt idx="64">
                  <c:v>69.680000000000007</c:v>
                </c:pt>
                <c:pt idx="65">
                  <c:v>69.849999999999994</c:v>
                </c:pt>
                <c:pt idx="66">
                  <c:v>70.02</c:v>
                </c:pt>
                <c:pt idx="67">
                  <c:v>70.180000000000007</c:v>
                </c:pt>
                <c:pt idx="68">
                  <c:v>70.33</c:v>
                </c:pt>
                <c:pt idx="69">
                  <c:v>70.48</c:v>
                </c:pt>
                <c:pt idx="70">
                  <c:v>70.62</c:v>
                </c:pt>
                <c:pt idx="71">
                  <c:v>70.760000000000005</c:v>
                </c:pt>
                <c:pt idx="72">
                  <c:v>70.88</c:v>
                </c:pt>
                <c:pt idx="73">
                  <c:v>71</c:v>
                </c:pt>
                <c:pt idx="74">
                  <c:v>71.12</c:v>
                </c:pt>
                <c:pt idx="75">
                  <c:v>71.22</c:v>
                </c:pt>
                <c:pt idx="76">
                  <c:v>71.319999999999993</c:v>
                </c:pt>
                <c:pt idx="77">
                  <c:v>71.41</c:v>
                </c:pt>
                <c:pt idx="78">
                  <c:v>71.489999999999995</c:v>
                </c:pt>
                <c:pt idx="79">
                  <c:v>71.56</c:v>
                </c:pt>
                <c:pt idx="80">
                  <c:v>71.62</c:v>
                </c:pt>
                <c:pt idx="81">
                  <c:v>71.67</c:v>
                </c:pt>
                <c:pt idx="82">
                  <c:v>71.709999999999994</c:v>
                </c:pt>
                <c:pt idx="83">
                  <c:v>71.75</c:v>
                </c:pt>
                <c:pt idx="84">
                  <c:v>71.78</c:v>
                </c:pt>
                <c:pt idx="85">
                  <c:v>71.81</c:v>
                </c:pt>
                <c:pt idx="86">
                  <c:v>71.83</c:v>
                </c:pt>
                <c:pt idx="87">
                  <c:v>71.84</c:v>
                </c:pt>
                <c:pt idx="88">
                  <c:v>71.849999999999994</c:v>
                </c:pt>
                <c:pt idx="89">
                  <c:v>71.849999999999994</c:v>
                </c:pt>
                <c:pt idx="90">
                  <c:v>71.849999999999994</c:v>
                </c:pt>
                <c:pt idx="91">
                  <c:v>71.84</c:v>
                </c:pt>
                <c:pt idx="92">
                  <c:v>71.83</c:v>
                </c:pt>
                <c:pt idx="93">
                  <c:v>71.819999999999993</c:v>
                </c:pt>
                <c:pt idx="94">
                  <c:v>71.81</c:v>
                </c:pt>
                <c:pt idx="95">
                  <c:v>71.790000000000006</c:v>
                </c:pt>
                <c:pt idx="96">
                  <c:v>71.77</c:v>
                </c:pt>
                <c:pt idx="97">
                  <c:v>71.75</c:v>
                </c:pt>
                <c:pt idx="98">
                  <c:v>71.73</c:v>
                </c:pt>
                <c:pt idx="99">
                  <c:v>71.709999999999994</c:v>
                </c:pt>
                <c:pt idx="100">
                  <c:v>71.69</c:v>
                </c:pt>
              </c:numCache>
            </c:numRef>
          </c:xVal>
          <c:yVal>
            <c:numRef>
              <c:f>'Linear Regression'!$C$4:$C$104</c:f>
              <c:numCache>
                <c:formatCode>General</c:formatCode>
                <c:ptCount val="101"/>
                <c:pt idx="0">
                  <c:v>41.08</c:v>
                </c:pt>
                <c:pt idx="1">
                  <c:v>41.9</c:v>
                </c:pt>
                <c:pt idx="2">
                  <c:v>42.65</c:v>
                </c:pt>
                <c:pt idx="3">
                  <c:v>43.39</c:v>
                </c:pt>
                <c:pt idx="4">
                  <c:v>44.25</c:v>
                </c:pt>
                <c:pt idx="5">
                  <c:v>45.28</c:v>
                </c:pt>
                <c:pt idx="6">
                  <c:v>46.39</c:v>
                </c:pt>
                <c:pt idx="7">
                  <c:v>47.64</c:v>
                </c:pt>
                <c:pt idx="8">
                  <c:v>48.82</c:v>
                </c:pt>
                <c:pt idx="9">
                  <c:v>49.66</c:v>
                </c:pt>
                <c:pt idx="10">
                  <c:v>50.23</c:v>
                </c:pt>
                <c:pt idx="11">
                  <c:v>51.11</c:v>
                </c:pt>
                <c:pt idx="12">
                  <c:v>52.05</c:v>
                </c:pt>
                <c:pt idx="13">
                  <c:v>52.93</c:v>
                </c:pt>
                <c:pt idx="14">
                  <c:v>53.79</c:v>
                </c:pt>
                <c:pt idx="15">
                  <c:v>54.65</c:v>
                </c:pt>
                <c:pt idx="16">
                  <c:v>55.46</c:v>
                </c:pt>
                <c:pt idx="17">
                  <c:v>56.21</c:v>
                </c:pt>
                <c:pt idx="18">
                  <c:v>57.04</c:v>
                </c:pt>
                <c:pt idx="19">
                  <c:v>57.78</c:v>
                </c:pt>
                <c:pt idx="20">
                  <c:v>58.03</c:v>
                </c:pt>
                <c:pt idx="21">
                  <c:v>57.79</c:v>
                </c:pt>
                <c:pt idx="22">
                  <c:v>58.23</c:v>
                </c:pt>
                <c:pt idx="23">
                  <c:v>58.74</c:v>
                </c:pt>
                <c:pt idx="24">
                  <c:v>59.21</c:v>
                </c:pt>
                <c:pt idx="25">
                  <c:v>58.75</c:v>
                </c:pt>
                <c:pt idx="26">
                  <c:v>57.82</c:v>
                </c:pt>
                <c:pt idx="27">
                  <c:v>56.79</c:v>
                </c:pt>
                <c:pt idx="28">
                  <c:v>55.63</c:v>
                </c:pt>
                <c:pt idx="29">
                  <c:v>54.33</c:v>
                </c:pt>
                <c:pt idx="30">
                  <c:v>52.92</c:v>
                </c:pt>
                <c:pt idx="31">
                  <c:v>51.39</c:v>
                </c:pt>
                <c:pt idx="32">
                  <c:v>49.73</c:v>
                </c:pt>
                <c:pt idx="33">
                  <c:v>47.96</c:v>
                </c:pt>
                <c:pt idx="34">
                  <c:v>46.09</c:v>
                </c:pt>
                <c:pt idx="35">
                  <c:v>44.39</c:v>
                </c:pt>
                <c:pt idx="36">
                  <c:v>42.8</c:v>
                </c:pt>
                <c:pt idx="37">
                  <c:v>41.24</c:v>
                </c:pt>
                <c:pt idx="38">
                  <c:v>39.729999999999997</c:v>
                </c:pt>
                <c:pt idx="39">
                  <c:v>38.33</c:v>
                </c:pt>
                <c:pt idx="40">
                  <c:v>37.08</c:v>
                </c:pt>
                <c:pt idx="41">
                  <c:v>35.950000000000003</c:v>
                </c:pt>
                <c:pt idx="42">
                  <c:v>34.97</c:v>
                </c:pt>
                <c:pt idx="43">
                  <c:v>34.119999999999997</c:v>
                </c:pt>
                <c:pt idx="44">
                  <c:v>33.340000000000003</c:v>
                </c:pt>
                <c:pt idx="45">
                  <c:v>32.56</c:v>
                </c:pt>
                <c:pt idx="46">
                  <c:v>31.82</c:v>
                </c:pt>
                <c:pt idx="47">
                  <c:v>31.15</c:v>
                </c:pt>
                <c:pt idx="48">
                  <c:v>30.55</c:v>
                </c:pt>
                <c:pt idx="49">
                  <c:v>29.95</c:v>
                </c:pt>
                <c:pt idx="50">
                  <c:v>29.33</c:v>
                </c:pt>
                <c:pt idx="51">
                  <c:v>28.66</c:v>
                </c:pt>
                <c:pt idx="52">
                  <c:v>27.96</c:v>
                </c:pt>
                <c:pt idx="53">
                  <c:v>27.23</c:v>
                </c:pt>
                <c:pt idx="54">
                  <c:v>26.48</c:v>
                </c:pt>
                <c:pt idx="55">
                  <c:v>25.81</c:v>
                </c:pt>
                <c:pt idx="56">
                  <c:v>25.22</c:v>
                </c:pt>
                <c:pt idx="57">
                  <c:v>24.68</c:v>
                </c:pt>
                <c:pt idx="58">
                  <c:v>24.17</c:v>
                </c:pt>
                <c:pt idx="59">
                  <c:v>23.68</c:v>
                </c:pt>
                <c:pt idx="60">
                  <c:v>23.2</c:v>
                </c:pt>
                <c:pt idx="61">
                  <c:v>22.74</c:v>
                </c:pt>
                <c:pt idx="62">
                  <c:v>22.29</c:v>
                </c:pt>
                <c:pt idx="63">
                  <c:v>21.85</c:v>
                </c:pt>
                <c:pt idx="64">
                  <c:v>21.43</c:v>
                </c:pt>
                <c:pt idx="65">
                  <c:v>21.02</c:v>
                </c:pt>
                <c:pt idx="66">
                  <c:v>20.61</c:v>
                </c:pt>
                <c:pt idx="67">
                  <c:v>20.22</c:v>
                </c:pt>
                <c:pt idx="68">
                  <c:v>19.84</c:v>
                </c:pt>
                <c:pt idx="69">
                  <c:v>19.47</c:v>
                </c:pt>
                <c:pt idx="70">
                  <c:v>19.12</c:v>
                </c:pt>
                <c:pt idx="71">
                  <c:v>18.77</c:v>
                </c:pt>
                <c:pt idx="72">
                  <c:v>18.43</c:v>
                </c:pt>
                <c:pt idx="73">
                  <c:v>18.100000000000001</c:v>
                </c:pt>
                <c:pt idx="74">
                  <c:v>17.78</c:v>
                </c:pt>
                <c:pt idx="75">
                  <c:v>17.47</c:v>
                </c:pt>
                <c:pt idx="76">
                  <c:v>17.16</c:v>
                </c:pt>
                <c:pt idx="77">
                  <c:v>16.87</c:v>
                </c:pt>
                <c:pt idx="78">
                  <c:v>16.59</c:v>
                </c:pt>
                <c:pt idx="79">
                  <c:v>16.32</c:v>
                </c:pt>
                <c:pt idx="80">
                  <c:v>16.059999999999999</c:v>
                </c:pt>
                <c:pt idx="81">
                  <c:v>15.8</c:v>
                </c:pt>
                <c:pt idx="82">
                  <c:v>15.55</c:v>
                </c:pt>
                <c:pt idx="83">
                  <c:v>15.31</c:v>
                </c:pt>
                <c:pt idx="84">
                  <c:v>15.07</c:v>
                </c:pt>
                <c:pt idx="85">
                  <c:v>14.84</c:v>
                </c:pt>
                <c:pt idx="86">
                  <c:v>14.62</c:v>
                </c:pt>
                <c:pt idx="87">
                  <c:v>14.4</c:v>
                </c:pt>
                <c:pt idx="88">
                  <c:v>14.19</c:v>
                </c:pt>
                <c:pt idx="89">
                  <c:v>13.98</c:v>
                </c:pt>
                <c:pt idx="90">
                  <c:v>13.78</c:v>
                </c:pt>
                <c:pt idx="91">
                  <c:v>13.59</c:v>
                </c:pt>
                <c:pt idx="92">
                  <c:v>13.4</c:v>
                </c:pt>
                <c:pt idx="93">
                  <c:v>13.22</c:v>
                </c:pt>
                <c:pt idx="94">
                  <c:v>13.04</c:v>
                </c:pt>
                <c:pt idx="95">
                  <c:v>12.88</c:v>
                </c:pt>
                <c:pt idx="96">
                  <c:v>12.71</c:v>
                </c:pt>
                <c:pt idx="97">
                  <c:v>12.55</c:v>
                </c:pt>
                <c:pt idx="98">
                  <c:v>12.4</c:v>
                </c:pt>
                <c:pt idx="99">
                  <c:v>12.25</c:v>
                </c:pt>
                <c:pt idx="100">
                  <c:v>12.1</c:v>
                </c:pt>
              </c:numCache>
            </c:numRef>
          </c:yVal>
          <c:smooth val="0"/>
          <c:extLst>
            <c:ext xmlns:c16="http://schemas.microsoft.com/office/drawing/2014/chart" uri="{C3380CC4-5D6E-409C-BE32-E72D297353CC}">
              <c16:uniqueId val="{00000000-2508-408A-92A6-F98B5CA6B455}"/>
            </c:ext>
          </c:extLst>
        </c:ser>
        <c:dLbls>
          <c:showLegendKey val="0"/>
          <c:showVal val="0"/>
          <c:showCatName val="0"/>
          <c:showSerName val="0"/>
          <c:showPercent val="0"/>
          <c:showBubbleSize val="0"/>
        </c:dLbls>
        <c:axId val="648189328"/>
        <c:axId val="648182880"/>
      </c:scatterChart>
      <c:valAx>
        <c:axId val="6481893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Baseline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182880"/>
        <c:crosses val="autoZero"/>
        <c:crossBetween val="midCat"/>
      </c:valAx>
      <c:valAx>
        <c:axId val="648182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Current</a:t>
                </a:r>
                <a:r>
                  <a:rPr lang="en-US" baseline="0"/>
                  <a:t> Scenario</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189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Sensitivity Graph</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'Decision Analysis'!$B$2</c:f>
              <c:strCache>
                <c:ptCount val="1"/>
                <c:pt idx="0">
                  <c:v>Coal</c:v>
                </c:pt>
              </c:strCache>
            </c:strRef>
          </c:tx>
          <c:spPr>
            <a:ln w="28575" cap="rnd">
              <a:solidFill>
                <a:schemeClr val="accent1"/>
              </a:solidFill>
              <a:round/>
            </a:ln>
            <a:effectLst/>
          </c:spPr>
          <c:marker>
            <c:symbol val="none"/>
          </c:marker>
          <c:cat>
            <c:numRef>
              <c:f>'Decision Analysis'!$A$3:$A$103</c:f>
              <c:numCache>
                <c:formatCode>General</c:formatCode>
                <c:ptCount val="10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pt idx="71">
                  <c:v>2071</c:v>
                </c:pt>
                <c:pt idx="72">
                  <c:v>2072</c:v>
                </c:pt>
                <c:pt idx="73">
                  <c:v>2073</c:v>
                </c:pt>
                <c:pt idx="74">
                  <c:v>2074</c:v>
                </c:pt>
                <c:pt idx="75">
                  <c:v>2075</c:v>
                </c:pt>
                <c:pt idx="76">
                  <c:v>2076</c:v>
                </c:pt>
                <c:pt idx="77">
                  <c:v>2077</c:v>
                </c:pt>
                <c:pt idx="78">
                  <c:v>2078</c:v>
                </c:pt>
                <c:pt idx="79">
                  <c:v>2079</c:v>
                </c:pt>
                <c:pt idx="80">
                  <c:v>2080</c:v>
                </c:pt>
                <c:pt idx="81">
                  <c:v>2081</c:v>
                </c:pt>
                <c:pt idx="82">
                  <c:v>2082</c:v>
                </c:pt>
                <c:pt idx="83">
                  <c:v>2083</c:v>
                </c:pt>
                <c:pt idx="84">
                  <c:v>2084</c:v>
                </c:pt>
                <c:pt idx="85">
                  <c:v>2085</c:v>
                </c:pt>
                <c:pt idx="86">
                  <c:v>2086</c:v>
                </c:pt>
                <c:pt idx="87">
                  <c:v>2087</c:v>
                </c:pt>
                <c:pt idx="88">
                  <c:v>2088</c:v>
                </c:pt>
                <c:pt idx="89">
                  <c:v>2089</c:v>
                </c:pt>
                <c:pt idx="90">
                  <c:v>2090</c:v>
                </c:pt>
                <c:pt idx="91">
                  <c:v>2091</c:v>
                </c:pt>
                <c:pt idx="92">
                  <c:v>2092</c:v>
                </c:pt>
                <c:pt idx="93">
                  <c:v>2093</c:v>
                </c:pt>
                <c:pt idx="94">
                  <c:v>2094</c:v>
                </c:pt>
                <c:pt idx="95">
                  <c:v>2095</c:v>
                </c:pt>
                <c:pt idx="96">
                  <c:v>2096</c:v>
                </c:pt>
                <c:pt idx="97">
                  <c:v>2097</c:v>
                </c:pt>
                <c:pt idx="98">
                  <c:v>2098</c:v>
                </c:pt>
                <c:pt idx="99">
                  <c:v>2099</c:v>
                </c:pt>
                <c:pt idx="100">
                  <c:v>2100</c:v>
                </c:pt>
              </c:numCache>
            </c:numRef>
          </c:cat>
          <c:val>
            <c:numRef>
              <c:f>'Decision Analysis'!$B$3:$B$103</c:f>
              <c:numCache>
                <c:formatCode>General</c:formatCode>
                <c:ptCount val="101"/>
                <c:pt idx="0">
                  <c:v>111.89</c:v>
                </c:pt>
                <c:pt idx="1">
                  <c:v>114.62</c:v>
                </c:pt>
                <c:pt idx="2">
                  <c:v>117.34</c:v>
                </c:pt>
                <c:pt idx="3">
                  <c:v>120.13</c:v>
                </c:pt>
                <c:pt idx="4">
                  <c:v>123.27</c:v>
                </c:pt>
                <c:pt idx="5">
                  <c:v>126.88</c:v>
                </c:pt>
                <c:pt idx="6">
                  <c:v>130.71</c:v>
                </c:pt>
                <c:pt idx="7">
                  <c:v>134.80000000000001</c:v>
                </c:pt>
                <c:pt idx="8">
                  <c:v>138.85</c:v>
                </c:pt>
                <c:pt idx="9">
                  <c:v>141.79</c:v>
                </c:pt>
                <c:pt idx="10">
                  <c:v>143.44999999999999</c:v>
                </c:pt>
                <c:pt idx="11">
                  <c:v>146.27000000000001</c:v>
                </c:pt>
                <c:pt idx="12">
                  <c:v>149.19</c:v>
                </c:pt>
                <c:pt idx="13">
                  <c:v>151.77000000000001</c:v>
                </c:pt>
                <c:pt idx="14">
                  <c:v>154.13</c:v>
                </c:pt>
                <c:pt idx="15">
                  <c:v>156.37</c:v>
                </c:pt>
                <c:pt idx="16">
                  <c:v>158.15</c:v>
                </c:pt>
                <c:pt idx="17">
                  <c:v>159.58000000000001</c:v>
                </c:pt>
                <c:pt idx="18">
                  <c:v>160.97</c:v>
                </c:pt>
                <c:pt idx="19">
                  <c:v>162</c:v>
                </c:pt>
                <c:pt idx="20">
                  <c:v>161.26</c:v>
                </c:pt>
                <c:pt idx="21">
                  <c:v>158.6</c:v>
                </c:pt>
                <c:pt idx="22">
                  <c:v>158.82</c:v>
                </c:pt>
                <c:pt idx="23">
                  <c:v>159.35</c:v>
                </c:pt>
                <c:pt idx="24">
                  <c:v>159.61000000000001</c:v>
                </c:pt>
                <c:pt idx="25">
                  <c:v>154.5</c:v>
                </c:pt>
                <c:pt idx="26">
                  <c:v>146.59</c:v>
                </c:pt>
                <c:pt idx="27">
                  <c:v>138.68</c:v>
                </c:pt>
                <c:pt idx="28">
                  <c:v>130.91</c:v>
                </c:pt>
                <c:pt idx="29">
                  <c:v>123.22</c:v>
                </c:pt>
                <c:pt idx="30">
                  <c:v>115.54</c:v>
                </c:pt>
                <c:pt idx="31">
                  <c:v>107.87</c:v>
                </c:pt>
                <c:pt idx="32">
                  <c:v>100.23</c:v>
                </c:pt>
                <c:pt idx="33">
                  <c:v>92.7</c:v>
                </c:pt>
                <c:pt idx="34">
                  <c:v>85.4</c:v>
                </c:pt>
                <c:pt idx="35">
                  <c:v>79.260000000000005</c:v>
                </c:pt>
                <c:pt idx="36">
                  <c:v>74</c:v>
                </c:pt>
                <c:pt idx="37">
                  <c:v>69.13</c:v>
                </c:pt>
                <c:pt idx="38">
                  <c:v>64.900000000000006</c:v>
                </c:pt>
                <c:pt idx="39">
                  <c:v>61.72</c:v>
                </c:pt>
                <c:pt idx="40">
                  <c:v>59.43</c:v>
                </c:pt>
                <c:pt idx="41">
                  <c:v>57.71</c:v>
                </c:pt>
                <c:pt idx="42">
                  <c:v>56.39</c:v>
                </c:pt>
                <c:pt idx="43">
                  <c:v>55.31</c:v>
                </c:pt>
                <c:pt idx="44">
                  <c:v>54.33</c:v>
                </c:pt>
                <c:pt idx="45">
                  <c:v>53.37</c:v>
                </c:pt>
                <c:pt idx="46">
                  <c:v>52.73</c:v>
                </c:pt>
                <c:pt idx="47">
                  <c:v>52.49</c:v>
                </c:pt>
                <c:pt idx="48">
                  <c:v>52.28</c:v>
                </c:pt>
                <c:pt idx="49">
                  <c:v>51.76</c:v>
                </c:pt>
                <c:pt idx="50">
                  <c:v>50.77</c:v>
                </c:pt>
                <c:pt idx="51">
                  <c:v>49.34</c:v>
                </c:pt>
                <c:pt idx="52">
                  <c:v>47.54</c:v>
                </c:pt>
                <c:pt idx="53">
                  <c:v>45.47</c:v>
                </c:pt>
                <c:pt idx="54">
                  <c:v>43.28</c:v>
                </c:pt>
                <c:pt idx="55">
                  <c:v>41.17</c:v>
                </c:pt>
                <c:pt idx="56">
                  <c:v>39.520000000000003</c:v>
                </c:pt>
                <c:pt idx="57">
                  <c:v>38.47</c:v>
                </c:pt>
                <c:pt idx="58">
                  <c:v>37.770000000000003</c:v>
                </c:pt>
                <c:pt idx="59">
                  <c:v>37.25</c:v>
                </c:pt>
                <c:pt idx="60">
                  <c:v>36.840000000000003</c:v>
                </c:pt>
                <c:pt idx="61">
                  <c:v>36.479999999999997</c:v>
                </c:pt>
                <c:pt idx="62">
                  <c:v>36.14</c:v>
                </c:pt>
                <c:pt idx="63">
                  <c:v>35.75</c:v>
                </c:pt>
                <c:pt idx="64">
                  <c:v>35.31</c:v>
                </c:pt>
                <c:pt idx="65">
                  <c:v>34.82</c:v>
                </c:pt>
                <c:pt idx="66">
                  <c:v>34.299999999999997</c:v>
                </c:pt>
                <c:pt idx="67">
                  <c:v>33.79</c:v>
                </c:pt>
                <c:pt idx="68">
                  <c:v>33.32</c:v>
                </c:pt>
                <c:pt idx="69">
                  <c:v>32.85</c:v>
                </c:pt>
                <c:pt idx="70">
                  <c:v>32.42</c:v>
                </c:pt>
                <c:pt idx="71">
                  <c:v>32.03</c:v>
                </c:pt>
                <c:pt idx="72">
                  <c:v>31.68</c:v>
                </c:pt>
                <c:pt idx="73">
                  <c:v>31.35</c:v>
                </c:pt>
                <c:pt idx="74">
                  <c:v>31.04</c:v>
                </c:pt>
                <c:pt idx="75">
                  <c:v>30.73</c:v>
                </c:pt>
                <c:pt idx="76">
                  <c:v>30.41</c:v>
                </c:pt>
                <c:pt idx="77">
                  <c:v>30.09</c:v>
                </c:pt>
                <c:pt idx="78">
                  <c:v>29.76</c:v>
                </c:pt>
                <c:pt idx="79">
                  <c:v>29.43</c:v>
                </c:pt>
                <c:pt idx="80">
                  <c:v>29.1</c:v>
                </c:pt>
                <c:pt idx="81">
                  <c:v>28.78</c:v>
                </c:pt>
                <c:pt idx="82">
                  <c:v>28.47</c:v>
                </c:pt>
                <c:pt idx="83">
                  <c:v>28.17</c:v>
                </c:pt>
                <c:pt idx="84">
                  <c:v>27.88</c:v>
                </c:pt>
                <c:pt idx="85">
                  <c:v>27.61</c:v>
                </c:pt>
                <c:pt idx="86">
                  <c:v>27.34</c:v>
                </c:pt>
                <c:pt idx="87">
                  <c:v>27.1</c:v>
                </c:pt>
                <c:pt idx="88">
                  <c:v>26.86</c:v>
                </c:pt>
                <c:pt idx="89">
                  <c:v>26.64</c:v>
                </c:pt>
                <c:pt idx="90">
                  <c:v>26.43</c:v>
                </c:pt>
                <c:pt idx="91">
                  <c:v>26.23</c:v>
                </c:pt>
                <c:pt idx="92">
                  <c:v>26.04</c:v>
                </c:pt>
                <c:pt idx="93">
                  <c:v>25.86</c:v>
                </c:pt>
                <c:pt idx="94">
                  <c:v>25.7</c:v>
                </c:pt>
                <c:pt idx="95">
                  <c:v>25.54</c:v>
                </c:pt>
                <c:pt idx="96">
                  <c:v>25.38</c:v>
                </c:pt>
                <c:pt idx="97">
                  <c:v>25.23</c:v>
                </c:pt>
                <c:pt idx="98">
                  <c:v>25.09</c:v>
                </c:pt>
                <c:pt idx="99">
                  <c:v>24.95</c:v>
                </c:pt>
                <c:pt idx="100">
                  <c:v>24.82</c:v>
                </c:pt>
              </c:numCache>
            </c:numRef>
          </c:val>
          <c:smooth val="0"/>
          <c:extLst>
            <c:ext xmlns:c16="http://schemas.microsoft.com/office/drawing/2014/chart" uri="{C3380CC4-5D6E-409C-BE32-E72D297353CC}">
              <c16:uniqueId val="{00000000-8A7C-4706-9EAF-892A61E687B6}"/>
            </c:ext>
          </c:extLst>
        </c:ser>
        <c:ser>
          <c:idx val="1"/>
          <c:order val="1"/>
          <c:tx>
            <c:strRef>
              <c:f>'Decision Analysis'!$C$2</c:f>
              <c:strCache>
                <c:ptCount val="1"/>
                <c:pt idx="0">
                  <c:v>Oil</c:v>
                </c:pt>
              </c:strCache>
            </c:strRef>
          </c:tx>
          <c:spPr>
            <a:ln w="28575" cap="rnd">
              <a:solidFill>
                <a:schemeClr val="accent2"/>
              </a:solidFill>
              <a:round/>
            </a:ln>
            <a:effectLst/>
          </c:spPr>
          <c:marker>
            <c:symbol val="none"/>
          </c:marker>
          <c:cat>
            <c:numRef>
              <c:f>'Decision Analysis'!$A$3:$A$103</c:f>
              <c:numCache>
                <c:formatCode>General</c:formatCode>
                <c:ptCount val="10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pt idx="71">
                  <c:v>2071</c:v>
                </c:pt>
                <c:pt idx="72">
                  <c:v>2072</c:v>
                </c:pt>
                <c:pt idx="73">
                  <c:v>2073</c:v>
                </c:pt>
                <c:pt idx="74">
                  <c:v>2074</c:v>
                </c:pt>
                <c:pt idx="75">
                  <c:v>2075</c:v>
                </c:pt>
                <c:pt idx="76">
                  <c:v>2076</c:v>
                </c:pt>
                <c:pt idx="77">
                  <c:v>2077</c:v>
                </c:pt>
                <c:pt idx="78">
                  <c:v>2078</c:v>
                </c:pt>
                <c:pt idx="79">
                  <c:v>2079</c:v>
                </c:pt>
                <c:pt idx="80">
                  <c:v>2080</c:v>
                </c:pt>
                <c:pt idx="81">
                  <c:v>2081</c:v>
                </c:pt>
                <c:pt idx="82">
                  <c:v>2082</c:v>
                </c:pt>
                <c:pt idx="83">
                  <c:v>2083</c:v>
                </c:pt>
                <c:pt idx="84">
                  <c:v>2084</c:v>
                </c:pt>
                <c:pt idx="85">
                  <c:v>2085</c:v>
                </c:pt>
                <c:pt idx="86">
                  <c:v>2086</c:v>
                </c:pt>
                <c:pt idx="87">
                  <c:v>2087</c:v>
                </c:pt>
                <c:pt idx="88">
                  <c:v>2088</c:v>
                </c:pt>
                <c:pt idx="89">
                  <c:v>2089</c:v>
                </c:pt>
                <c:pt idx="90">
                  <c:v>2090</c:v>
                </c:pt>
                <c:pt idx="91">
                  <c:v>2091</c:v>
                </c:pt>
                <c:pt idx="92">
                  <c:v>2092</c:v>
                </c:pt>
                <c:pt idx="93">
                  <c:v>2093</c:v>
                </c:pt>
                <c:pt idx="94">
                  <c:v>2094</c:v>
                </c:pt>
                <c:pt idx="95">
                  <c:v>2095</c:v>
                </c:pt>
                <c:pt idx="96">
                  <c:v>2096</c:v>
                </c:pt>
                <c:pt idx="97">
                  <c:v>2097</c:v>
                </c:pt>
                <c:pt idx="98">
                  <c:v>2098</c:v>
                </c:pt>
                <c:pt idx="99">
                  <c:v>2099</c:v>
                </c:pt>
                <c:pt idx="100">
                  <c:v>2100</c:v>
                </c:pt>
              </c:numCache>
            </c:numRef>
          </c:cat>
          <c:val>
            <c:numRef>
              <c:f>'Decision Analysis'!$C$3:$C$103</c:f>
              <c:numCache>
                <c:formatCode>General</c:formatCode>
                <c:ptCount val="101"/>
                <c:pt idx="0">
                  <c:v>148.44999999999999</c:v>
                </c:pt>
                <c:pt idx="1">
                  <c:v>151.06</c:v>
                </c:pt>
                <c:pt idx="2">
                  <c:v>152.94999999999999</c:v>
                </c:pt>
                <c:pt idx="3">
                  <c:v>154.55000000000001</c:v>
                </c:pt>
                <c:pt idx="4">
                  <c:v>156.57</c:v>
                </c:pt>
                <c:pt idx="5">
                  <c:v>159.22999999999999</c:v>
                </c:pt>
                <c:pt idx="6">
                  <c:v>162.16</c:v>
                </c:pt>
                <c:pt idx="7">
                  <c:v>165.47</c:v>
                </c:pt>
                <c:pt idx="8">
                  <c:v>168.76</c:v>
                </c:pt>
                <c:pt idx="9">
                  <c:v>170.68</c:v>
                </c:pt>
                <c:pt idx="10">
                  <c:v>171.38</c:v>
                </c:pt>
                <c:pt idx="11">
                  <c:v>173.66</c:v>
                </c:pt>
                <c:pt idx="12">
                  <c:v>176.25</c:v>
                </c:pt>
                <c:pt idx="13">
                  <c:v>178.61</c:v>
                </c:pt>
                <c:pt idx="14">
                  <c:v>180.91</c:v>
                </c:pt>
                <c:pt idx="15">
                  <c:v>183.27</c:v>
                </c:pt>
                <c:pt idx="16">
                  <c:v>185.56</c:v>
                </c:pt>
                <c:pt idx="17">
                  <c:v>187.9</c:v>
                </c:pt>
                <c:pt idx="18">
                  <c:v>190.46</c:v>
                </c:pt>
                <c:pt idx="19">
                  <c:v>192.91</c:v>
                </c:pt>
                <c:pt idx="20">
                  <c:v>193.71</c:v>
                </c:pt>
                <c:pt idx="21">
                  <c:v>192.7</c:v>
                </c:pt>
                <c:pt idx="22">
                  <c:v>194.59</c:v>
                </c:pt>
                <c:pt idx="23">
                  <c:v>196.55</c:v>
                </c:pt>
                <c:pt idx="24">
                  <c:v>198.12</c:v>
                </c:pt>
                <c:pt idx="25">
                  <c:v>197.65</c:v>
                </c:pt>
                <c:pt idx="26">
                  <c:v>196.29</c:v>
                </c:pt>
                <c:pt idx="27">
                  <c:v>194.72</c:v>
                </c:pt>
                <c:pt idx="28">
                  <c:v>192.83</c:v>
                </c:pt>
                <c:pt idx="29">
                  <c:v>190.57</c:v>
                </c:pt>
                <c:pt idx="30">
                  <c:v>187.89</c:v>
                </c:pt>
                <c:pt idx="31">
                  <c:v>184.76</c:v>
                </c:pt>
                <c:pt idx="32">
                  <c:v>181.17</c:v>
                </c:pt>
                <c:pt idx="33">
                  <c:v>177.12</c:v>
                </c:pt>
                <c:pt idx="34">
                  <c:v>172.61</c:v>
                </c:pt>
                <c:pt idx="35">
                  <c:v>168.74</c:v>
                </c:pt>
                <c:pt idx="36">
                  <c:v>165.12</c:v>
                </c:pt>
                <c:pt idx="37">
                  <c:v>161.25</c:v>
                </c:pt>
                <c:pt idx="38">
                  <c:v>157.22</c:v>
                </c:pt>
                <c:pt idx="39">
                  <c:v>153.15</c:v>
                </c:pt>
                <c:pt idx="40">
                  <c:v>149.1</c:v>
                </c:pt>
                <c:pt idx="41">
                  <c:v>145.08000000000001</c:v>
                </c:pt>
                <c:pt idx="42">
                  <c:v>141.11000000000001</c:v>
                </c:pt>
                <c:pt idx="43">
                  <c:v>137.19</c:v>
                </c:pt>
                <c:pt idx="44">
                  <c:v>133.35</c:v>
                </c:pt>
                <c:pt idx="45">
                  <c:v>129.6</c:v>
                </c:pt>
                <c:pt idx="46">
                  <c:v>125.96</c:v>
                </c:pt>
                <c:pt idx="47">
                  <c:v>122.47</c:v>
                </c:pt>
                <c:pt idx="48">
                  <c:v>119.12</c:v>
                </c:pt>
                <c:pt idx="49">
                  <c:v>115.89</c:v>
                </c:pt>
                <c:pt idx="50">
                  <c:v>112.75</c:v>
                </c:pt>
                <c:pt idx="51">
                  <c:v>109.7</c:v>
                </c:pt>
                <c:pt idx="52">
                  <c:v>106.72</c:v>
                </c:pt>
                <c:pt idx="53">
                  <c:v>103.84</c:v>
                </c:pt>
                <c:pt idx="54">
                  <c:v>101.04</c:v>
                </c:pt>
                <c:pt idx="55">
                  <c:v>98.35</c:v>
                </c:pt>
                <c:pt idx="56">
                  <c:v>95.77</c:v>
                </c:pt>
                <c:pt idx="57">
                  <c:v>93.31</c:v>
                </c:pt>
                <c:pt idx="58">
                  <c:v>90.95</c:v>
                </c:pt>
                <c:pt idx="59">
                  <c:v>88.68</c:v>
                </c:pt>
                <c:pt idx="60">
                  <c:v>86.48</c:v>
                </c:pt>
                <c:pt idx="61">
                  <c:v>84.36</c:v>
                </c:pt>
                <c:pt idx="62">
                  <c:v>82.3</c:v>
                </c:pt>
                <c:pt idx="63">
                  <c:v>80.33</c:v>
                </c:pt>
                <c:pt idx="64">
                  <c:v>78.44</c:v>
                </c:pt>
                <c:pt idx="65">
                  <c:v>76.63</c:v>
                </c:pt>
                <c:pt idx="66">
                  <c:v>74.88</c:v>
                </c:pt>
                <c:pt idx="67">
                  <c:v>73.209999999999994</c:v>
                </c:pt>
                <c:pt idx="68">
                  <c:v>71.599999999999994</c:v>
                </c:pt>
                <c:pt idx="69">
                  <c:v>70.06</c:v>
                </c:pt>
                <c:pt idx="70">
                  <c:v>68.59</c:v>
                </c:pt>
                <c:pt idx="71">
                  <c:v>67.180000000000007</c:v>
                </c:pt>
                <c:pt idx="72">
                  <c:v>65.84</c:v>
                </c:pt>
                <c:pt idx="73">
                  <c:v>64.55</c:v>
                </c:pt>
                <c:pt idx="74">
                  <c:v>63.33</c:v>
                </c:pt>
                <c:pt idx="75">
                  <c:v>62.16</c:v>
                </c:pt>
                <c:pt idx="76">
                  <c:v>61.04</c:v>
                </c:pt>
                <c:pt idx="77">
                  <c:v>59.98</c:v>
                </c:pt>
                <c:pt idx="78">
                  <c:v>58.96</c:v>
                </c:pt>
                <c:pt idx="79">
                  <c:v>57.99</c:v>
                </c:pt>
                <c:pt idx="80">
                  <c:v>57.07</c:v>
                </c:pt>
                <c:pt idx="81">
                  <c:v>56.19</c:v>
                </c:pt>
                <c:pt idx="82">
                  <c:v>55.35</c:v>
                </c:pt>
                <c:pt idx="83">
                  <c:v>54.55</c:v>
                </c:pt>
                <c:pt idx="84">
                  <c:v>53.78</c:v>
                </c:pt>
                <c:pt idx="85">
                  <c:v>53.06</c:v>
                </c:pt>
                <c:pt idx="86">
                  <c:v>52.37</c:v>
                </c:pt>
                <c:pt idx="87">
                  <c:v>51.71</c:v>
                </c:pt>
                <c:pt idx="88">
                  <c:v>51.09</c:v>
                </c:pt>
                <c:pt idx="89">
                  <c:v>50.49</c:v>
                </c:pt>
                <c:pt idx="90">
                  <c:v>49.93</c:v>
                </c:pt>
                <c:pt idx="91">
                  <c:v>49.39</c:v>
                </c:pt>
                <c:pt idx="92">
                  <c:v>48.88</c:v>
                </c:pt>
                <c:pt idx="93">
                  <c:v>48.39</c:v>
                </c:pt>
                <c:pt idx="94">
                  <c:v>47.93</c:v>
                </c:pt>
                <c:pt idx="95">
                  <c:v>47.49</c:v>
                </c:pt>
                <c:pt idx="96">
                  <c:v>47.07</c:v>
                </c:pt>
                <c:pt idx="97">
                  <c:v>46.68</c:v>
                </c:pt>
                <c:pt idx="98">
                  <c:v>46.3</c:v>
                </c:pt>
                <c:pt idx="99">
                  <c:v>45.94</c:v>
                </c:pt>
                <c:pt idx="100">
                  <c:v>45.6</c:v>
                </c:pt>
              </c:numCache>
            </c:numRef>
          </c:val>
          <c:smooth val="0"/>
          <c:extLst>
            <c:ext xmlns:c16="http://schemas.microsoft.com/office/drawing/2014/chart" uri="{C3380CC4-5D6E-409C-BE32-E72D297353CC}">
              <c16:uniqueId val="{00000001-8A7C-4706-9EAF-892A61E687B6}"/>
            </c:ext>
          </c:extLst>
        </c:ser>
        <c:ser>
          <c:idx val="2"/>
          <c:order val="2"/>
          <c:tx>
            <c:strRef>
              <c:f>'Decision Analysis'!$D$2</c:f>
              <c:strCache>
                <c:ptCount val="1"/>
                <c:pt idx="0">
                  <c:v>Gas</c:v>
                </c:pt>
              </c:strCache>
            </c:strRef>
          </c:tx>
          <c:spPr>
            <a:ln w="28575" cap="rnd">
              <a:solidFill>
                <a:schemeClr val="accent3"/>
              </a:solidFill>
              <a:round/>
            </a:ln>
            <a:effectLst/>
          </c:spPr>
          <c:marker>
            <c:symbol val="none"/>
          </c:marker>
          <c:cat>
            <c:numRef>
              <c:f>'Decision Analysis'!$A$3:$A$103</c:f>
              <c:numCache>
                <c:formatCode>General</c:formatCode>
                <c:ptCount val="10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pt idx="71">
                  <c:v>2071</c:v>
                </c:pt>
                <c:pt idx="72">
                  <c:v>2072</c:v>
                </c:pt>
                <c:pt idx="73">
                  <c:v>2073</c:v>
                </c:pt>
                <c:pt idx="74">
                  <c:v>2074</c:v>
                </c:pt>
                <c:pt idx="75">
                  <c:v>2075</c:v>
                </c:pt>
                <c:pt idx="76">
                  <c:v>2076</c:v>
                </c:pt>
                <c:pt idx="77">
                  <c:v>2077</c:v>
                </c:pt>
                <c:pt idx="78">
                  <c:v>2078</c:v>
                </c:pt>
                <c:pt idx="79">
                  <c:v>2079</c:v>
                </c:pt>
                <c:pt idx="80">
                  <c:v>2080</c:v>
                </c:pt>
                <c:pt idx="81">
                  <c:v>2081</c:v>
                </c:pt>
                <c:pt idx="82">
                  <c:v>2082</c:v>
                </c:pt>
                <c:pt idx="83">
                  <c:v>2083</c:v>
                </c:pt>
                <c:pt idx="84">
                  <c:v>2084</c:v>
                </c:pt>
                <c:pt idx="85">
                  <c:v>2085</c:v>
                </c:pt>
                <c:pt idx="86">
                  <c:v>2086</c:v>
                </c:pt>
                <c:pt idx="87">
                  <c:v>2087</c:v>
                </c:pt>
                <c:pt idx="88">
                  <c:v>2088</c:v>
                </c:pt>
                <c:pt idx="89">
                  <c:v>2089</c:v>
                </c:pt>
                <c:pt idx="90">
                  <c:v>2090</c:v>
                </c:pt>
                <c:pt idx="91">
                  <c:v>2091</c:v>
                </c:pt>
                <c:pt idx="92">
                  <c:v>2092</c:v>
                </c:pt>
                <c:pt idx="93">
                  <c:v>2093</c:v>
                </c:pt>
                <c:pt idx="94">
                  <c:v>2094</c:v>
                </c:pt>
                <c:pt idx="95">
                  <c:v>2095</c:v>
                </c:pt>
                <c:pt idx="96">
                  <c:v>2096</c:v>
                </c:pt>
                <c:pt idx="97">
                  <c:v>2097</c:v>
                </c:pt>
                <c:pt idx="98">
                  <c:v>2098</c:v>
                </c:pt>
                <c:pt idx="99">
                  <c:v>2099</c:v>
                </c:pt>
                <c:pt idx="100">
                  <c:v>2100</c:v>
                </c:pt>
              </c:numCache>
            </c:numRef>
          </c:cat>
          <c:val>
            <c:numRef>
              <c:f>'Decision Analysis'!$D$3:$D$103</c:f>
              <c:numCache>
                <c:formatCode>General</c:formatCode>
                <c:ptCount val="101"/>
                <c:pt idx="0">
                  <c:v>89.73</c:v>
                </c:pt>
                <c:pt idx="1">
                  <c:v>92.44</c:v>
                </c:pt>
                <c:pt idx="2">
                  <c:v>94.83</c:v>
                </c:pt>
                <c:pt idx="3">
                  <c:v>97.15</c:v>
                </c:pt>
                <c:pt idx="4">
                  <c:v>99.84</c:v>
                </c:pt>
                <c:pt idx="5">
                  <c:v>103.08</c:v>
                </c:pt>
                <c:pt idx="6">
                  <c:v>106.64</c:v>
                </c:pt>
                <c:pt idx="7">
                  <c:v>110.61</c:v>
                </c:pt>
                <c:pt idx="8">
                  <c:v>114.61</c:v>
                </c:pt>
                <c:pt idx="9">
                  <c:v>117.41</c:v>
                </c:pt>
                <c:pt idx="10">
                  <c:v>119.06</c:v>
                </c:pt>
                <c:pt idx="11">
                  <c:v>121.98</c:v>
                </c:pt>
                <c:pt idx="12">
                  <c:v>125.06</c:v>
                </c:pt>
                <c:pt idx="13">
                  <c:v>128</c:v>
                </c:pt>
                <c:pt idx="14">
                  <c:v>130.97999999999999</c:v>
                </c:pt>
                <c:pt idx="15">
                  <c:v>134.06</c:v>
                </c:pt>
                <c:pt idx="16">
                  <c:v>137.01</c:v>
                </c:pt>
                <c:pt idx="17">
                  <c:v>139.91999999999999</c:v>
                </c:pt>
                <c:pt idx="18">
                  <c:v>142.93</c:v>
                </c:pt>
                <c:pt idx="19">
                  <c:v>145.71</c:v>
                </c:pt>
                <c:pt idx="20">
                  <c:v>146.72999999999999</c:v>
                </c:pt>
                <c:pt idx="21">
                  <c:v>146.11000000000001</c:v>
                </c:pt>
                <c:pt idx="22">
                  <c:v>148.16999999999999</c:v>
                </c:pt>
                <c:pt idx="23">
                  <c:v>150.29</c:v>
                </c:pt>
                <c:pt idx="24">
                  <c:v>152.16</c:v>
                </c:pt>
                <c:pt idx="25">
                  <c:v>151.11000000000001</c:v>
                </c:pt>
                <c:pt idx="26">
                  <c:v>149.04</c:v>
                </c:pt>
                <c:pt idx="27">
                  <c:v>146.52000000000001</c:v>
                </c:pt>
                <c:pt idx="28">
                  <c:v>143.29</c:v>
                </c:pt>
                <c:pt idx="29">
                  <c:v>139.28</c:v>
                </c:pt>
                <c:pt idx="30">
                  <c:v>134.47999999999999</c:v>
                </c:pt>
                <c:pt idx="31">
                  <c:v>128.9</c:v>
                </c:pt>
                <c:pt idx="32">
                  <c:v>122.67</c:v>
                </c:pt>
                <c:pt idx="33">
                  <c:v>115.95</c:v>
                </c:pt>
                <c:pt idx="34">
                  <c:v>108.96</c:v>
                </c:pt>
                <c:pt idx="35">
                  <c:v>102.88</c:v>
                </c:pt>
                <c:pt idx="36">
                  <c:v>97.44</c:v>
                </c:pt>
                <c:pt idx="37">
                  <c:v>92.22</c:v>
                </c:pt>
                <c:pt idx="38">
                  <c:v>87.57</c:v>
                </c:pt>
                <c:pt idx="39">
                  <c:v>83.97</c:v>
                </c:pt>
                <c:pt idx="40">
                  <c:v>81.28</c:v>
                </c:pt>
                <c:pt idx="41">
                  <c:v>79.27</c:v>
                </c:pt>
                <c:pt idx="42">
                  <c:v>77.87</c:v>
                </c:pt>
                <c:pt idx="43">
                  <c:v>76.98</c:v>
                </c:pt>
                <c:pt idx="44">
                  <c:v>76.45</c:v>
                </c:pt>
                <c:pt idx="45">
                  <c:v>76.08</c:v>
                </c:pt>
                <c:pt idx="46">
                  <c:v>75.95</c:v>
                </c:pt>
                <c:pt idx="47">
                  <c:v>76.2</c:v>
                </c:pt>
                <c:pt idx="48">
                  <c:v>76.53</c:v>
                </c:pt>
                <c:pt idx="49">
                  <c:v>76.5</c:v>
                </c:pt>
                <c:pt idx="50">
                  <c:v>75.819999999999993</c:v>
                </c:pt>
                <c:pt idx="51">
                  <c:v>74.37</c:v>
                </c:pt>
                <c:pt idx="52">
                  <c:v>72.150000000000006</c:v>
                </c:pt>
                <c:pt idx="53">
                  <c:v>69.33</c:v>
                </c:pt>
                <c:pt idx="54">
                  <c:v>66.209999999999994</c:v>
                </c:pt>
                <c:pt idx="55">
                  <c:v>63.15</c:v>
                </c:pt>
                <c:pt idx="56">
                  <c:v>60.39</c:v>
                </c:pt>
                <c:pt idx="57">
                  <c:v>58.24</c:v>
                </c:pt>
                <c:pt idx="58">
                  <c:v>56.58</c:v>
                </c:pt>
                <c:pt idx="59">
                  <c:v>55.21</c:v>
                </c:pt>
                <c:pt idx="60">
                  <c:v>54.03</c:v>
                </c:pt>
                <c:pt idx="61">
                  <c:v>53.02</c:v>
                </c:pt>
                <c:pt idx="62">
                  <c:v>52.11</c:v>
                </c:pt>
                <c:pt idx="63">
                  <c:v>51.27</c:v>
                </c:pt>
                <c:pt idx="64">
                  <c:v>50.47</c:v>
                </c:pt>
                <c:pt idx="65">
                  <c:v>49.68</c:v>
                </c:pt>
                <c:pt idx="66">
                  <c:v>48.92</c:v>
                </c:pt>
                <c:pt idx="67">
                  <c:v>48.18</c:v>
                </c:pt>
                <c:pt idx="68">
                  <c:v>47.46</c:v>
                </c:pt>
                <c:pt idx="69">
                  <c:v>46.76</c:v>
                </c:pt>
                <c:pt idx="70">
                  <c:v>46.08</c:v>
                </c:pt>
                <c:pt idx="71">
                  <c:v>45.43</c:v>
                </c:pt>
                <c:pt idx="72">
                  <c:v>44.81</c:v>
                </c:pt>
                <c:pt idx="73">
                  <c:v>44.21</c:v>
                </c:pt>
                <c:pt idx="74">
                  <c:v>43.64</c:v>
                </c:pt>
                <c:pt idx="75">
                  <c:v>43.1</c:v>
                </c:pt>
                <c:pt idx="76">
                  <c:v>42.59</c:v>
                </c:pt>
                <c:pt idx="77">
                  <c:v>42.1</c:v>
                </c:pt>
                <c:pt idx="78">
                  <c:v>41.64</c:v>
                </c:pt>
                <c:pt idx="79">
                  <c:v>41.21</c:v>
                </c:pt>
                <c:pt idx="80">
                  <c:v>40.79</c:v>
                </c:pt>
                <c:pt idx="81">
                  <c:v>40.409999999999997</c:v>
                </c:pt>
                <c:pt idx="82">
                  <c:v>40.04</c:v>
                </c:pt>
                <c:pt idx="83">
                  <c:v>39.69</c:v>
                </c:pt>
                <c:pt idx="84">
                  <c:v>39.369999999999997</c:v>
                </c:pt>
                <c:pt idx="85">
                  <c:v>39.06</c:v>
                </c:pt>
                <c:pt idx="86">
                  <c:v>38.76</c:v>
                </c:pt>
                <c:pt idx="87">
                  <c:v>38.479999999999997</c:v>
                </c:pt>
                <c:pt idx="88">
                  <c:v>38.21</c:v>
                </c:pt>
                <c:pt idx="89">
                  <c:v>37.94</c:v>
                </c:pt>
                <c:pt idx="90">
                  <c:v>37.69</c:v>
                </c:pt>
                <c:pt idx="91">
                  <c:v>37.450000000000003</c:v>
                </c:pt>
                <c:pt idx="92">
                  <c:v>37.22</c:v>
                </c:pt>
                <c:pt idx="93">
                  <c:v>36.99</c:v>
                </c:pt>
                <c:pt idx="94">
                  <c:v>36.78</c:v>
                </c:pt>
                <c:pt idx="95">
                  <c:v>36.57</c:v>
                </c:pt>
                <c:pt idx="96">
                  <c:v>36.369999999999997</c:v>
                </c:pt>
                <c:pt idx="97">
                  <c:v>36.18</c:v>
                </c:pt>
                <c:pt idx="98">
                  <c:v>35.99</c:v>
                </c:pt>
                <c:pt idx="99">
                  <c:v>35.82</c:v>
                </c:pt>
                <c:pt idx="100">
                  <c:v>35.64</c:v>
                </c:pt>
              </c:numCache>
            </c:numRef>
          </c:val>
          <c:smooth val="0"/>
          <c:extLst>
            <c:ext xmlns:c16="http://schemas.microsoft.com/office/drawing/2014/chart" uri="{C3380CC4-5D6E-409C-BE32-E72D297353CC}">
              <c16:uniqueId val="{00000002-8A7C-4706-9EAF-892A61E687B6}"/>
            </c:ext>
          </c:extLst>
        </c:ser>
        <c:ser>
          <c:idx val="3"/>
          <c:order val="3"/>
          <c:tx>
            <c:strRef>
              <c:f>'Decision Analysis'!$E$2</c:f>
              <c:strCache>
                <c:ptCount val="1"/>
                <c:pt idx="0">
                  <c:v>Renewables</c:v>
                </c:pt>
              </c:strCache>
            </c:strRef>
          </c:tx>
          <c:spPr>
            <a:ln w="28575" cap="rnd">
              <a:solidFill>
                <a:schemeClr val="accent4"/>
              </a:solidFill>
              <a:round/>
            </a:ln>
            <a:effectLst/>
          </c:spPr>
          <c:marker>
            <c:symbol val="none"/>
          </c:marker>
          <c:cat>
            <c:numRef>
              <c:f>'Decision Analysis'!$A$3:$A$103</c:f>
              <c:numCache>
                <c:formatCode>General</c:formatCode>
                <c:ptCount val="10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pt idx="71">
                  <c:v>2071</c:v>
                </c:pt>
                <c:pt idx="72">
                  <c:v>2072</c:v>
                </c:pt>
                <c:pt idx="73">
                  <c:v>2073</c:v>
                </c:pt>
                <c:pt idx="74">
                  <c:v>2074</c:v>
                </c:pt>
                <c:pt idx="75">
                  <c:v>2075</c:v>
                </c:pt>
                <c:pt idx="76">
                  <c:v>2076</c:v>
                </c:pt>
                <c:pt idx="77">
                  <c:v>2077</c:v>
                </c:pt>
                <c:pt idx="78">
                  <c:v>2078</c:v>
                </c:pt>
                <c:pt idx="79">
                  <c:v>2079</c:v>
                </c:pt>
                <c:pt idx="80">
                  <c:v>2080</c:v>
                </c:pt>
                <c:pt idx="81">
                  <c:v>2081</c:v>
                </c:pt>
                <c:pt idx="82">
                  <c:v>2082</c:v>
                </c:pt>
                <c:pt idx="83">
                  <c:v>2083</c:v>
                </c:pt>
                <c:pt idx="84">
                  <c:v>2084</c:v>
                </c:pt>
                <c:pt idx="85">
                  <c:v>2085</c:v>
                </c:pt>
                <c:pt idx="86">
                  <c:v>2086</c:v>
                </c:pt>
                <c:pt idx="87">
                  <c:v>2087</c:v>
                </c:pt>
                <c:pt idx="88">
                  <c:v>2088</c:v>
                </c:pt>
                <c:pt idx="89">
                  <c:v>2089</c:v>
                </c:pt>
                <c:pt idx="90">
                  <c:v>2090</c:v>
                </c:pt>
                <c:pt idx="91">
                  <c:v>2091</c:v>
                </c:pt>
                <c:pt idx="92">
                  <c:v>2092</c:v>
                </c:pt>
                <c:pt idx="93">
                  <c:v>2093</c:v>
                </c:pt>
                <c:pt idx="94">
                  <c:v>2094</c:v>
                </c:pt>
                <c:pt idx="95">
                  <c:v>2095</c:v>
                </c:pt>
                <c:pt idx="96">
                  <c:v>2096</c:v>
                </c:pt>
                <c:pt idx="97">
                  <c:v>2097</c:v>
                </c:pt>
                <c:pt idx="98">
                  <c:v>2098</c:v>
                </c:pt>
                <c:pt idx="99">
                  <c:v>2099</c:v>
                </c:pt>
                <c:pt idx="100">
                  <c:v>2100</c:v>
                </c:pt>
              </c:numCache>
            </c:numRef>
          </c:cat>
          <c:val>
            <c:numRef>
              <c:f>'Decision Analysis'!$E$3:$E$103</c:f>
              <c:numCache>
                <c:formatCode>General</c:formatCode>
                <c:ptCount val="101"/>
                <c:pt idx="0">
                  <c:v>10.76</c:v>
                </c:pt>
                <c:pt idx="1">
                  <c:v>11.32</c:v>
                </c:pt>
                <c:pt idx="2">
                  <c:v>11.94</c:v>
                </c:pt>
                <c:pt idx="3">
                  <c:v>12.6</c:v>
                </c:pt>
                <c:pt idx="4">
                  <c:v>13.28</c:v>
                </c:pt>
                <c:pt idx="5">
                  <c:v>13.96</c:v>
                </c:pt>
                <c:pt idx="6">
                  <c:v>14.66</c:v>
                </c:pt>
                <c:pt idx="7">
                  <c:v>15.4</c:v>
                </c:pt>
                <c:pt idx="8">
                  <c:v>16.170000000000002</c:v>
                </c:pt>
                <c:pt idx="9">
                  <c:v>16.940000000000001</c:v>
                </c:pt>
                <c:pt idx="10">
                  <c:v>17.62</c:v>
                </c:pt>
                <c:pt idx="11">
                  <c:v>18.329999999999998</c:v>
                </c:pt>
                <c:pt idx="12">
                  <c:v>19.03</c:v>
                </c:pt>
                <c:pt idx="13">
                  <c:v>19.73</c:v>
                </c:pt>
                <c:pt idx="14">
                  <c:v>20.5</c:v>
                </c:pt>
                <c:pt idx="15">
                  <c:v>21.35</c:v>
                </c:pt>
                <c:pt idx="16">
                  <c:v>22.33</c:v>
                </c:pt>
                <c:pt idx="17">
                  <c:v>23.49</c:v>
                </c:pt>
                <c:pt idx="18">
                  <c:v>24.85</c:v>
                </c:pt>
                <c:pt idx="19">
                  <c:v>26.44</c:v>
                </c:pt>
                <c:pt idx="20">
                  <c:v>28.18</c:v>
                </c:pt>
                <c:pt idx="21">
                  <c:v>29.95</c:v>
                </c:pt>
                <c:pt idx="22">
                  <c:v>31.9</c:v>
                </c:pt>
                <c:pt idx="23">
                  <c:v>33.86</c:v>
                </c:pt>
                <c:pt idx="24">
                  <c:v>35.92</c:v>
                </c:pt>
                <c:pt idx="25">
                  <c:v>38.200000000000003</c:v>
                </c:pt>
                <c:pt idx="26">
                  <c:v>40.99</c:v>
                </c:pt>
                <c:pt idx="27">
                  <c:v>44.38</c:v>
                </c:pt>
                <c:pt idx="28">
                  <c:v>48.45</c:v>
                </c:pt>
                <c:pt idx="29">
                  <c:v>53.32</c:v>
                </c:pt>
                <c:pt idx="30">
                  <c:v>59.07</c:v>
                </c:pt>
                <c:pt idx="31">
                  <c:v>65.83</c:v>
                </c:pt>
                <c:pt idx="32">
                  <c:v>73.67</c:v>
                </c:pt>
                <c:pt idx="33">
                  <c:v>82.64</c:v>
                </c:pt>
                <c:pt idx="34">
                  <c:v>92.71</c:v>
                </c:pt>
                <c:pt idx="35">
                  <c:v>103.75</c:v>
                </c:pt>
                <c:pt idx="36">
                  <c:v>115.28</c:v>
                </c:pt>
                <c:pt idx="37">
                  <c:v>126.67</c:v>
                </c:pt>
                <c:pt idx="38">
                  <c:v>137.16</c:v>
                </c:pt>
                <c:pt idx="39">
                  <c:v>146.08000000000001</c:v>
                </c:pt>
                <c:pt idx="40">
                  <c:v>153.85</c:v>
                </c:pt>
                <c:pt idx="41">
                  <c:v>160.69</c:v>
                </c:pt>
                <c:pt idx="42">
                  <c:v>166.81</c:v>
                </c:pt>
                <c:pt idx="43">
                  <c:v>172.49</c:v>
                </c:pt>
                <c:pt idx="44">
                  <c:v>178.06</c:v>
                </c:pt>
                <c:pt idx="45">
                  <c:v>183.22</c:v>
                </c:pt>
                <c:pt idx="46">
                  <c:v>186.22</c:v>
                </c:pt>
                <c:pt idx="47">
                  <c:v>187.33</c:v>
                </c:pt>
                <c:pt idx="48">
                  <c:v>187.68</c:v>
                </c:pt>
                <c:pt idx="49">
                  <c:v>188.18</c:v>
                </c:pt>
                <c:pt idx="50">
                  <c:v>189.11</c:v>
                </c:pt>
                <c:pt idx="51">
                  <c:v>190.22</c:v>
                </c:pt>
                <c:pt idx="52">
                  <c:v>191.07</c:v>
                </c:pt>
                <c:pt idx="53">
                  <c:v>191.07</c:v>
                </c:pt>
                <c:pt idx="54">
                  <c:v>189.66</c:v>
                </c:pt>
                <c:pt idx="55">
                  <c:v>186.46</c:v>
                </c:pt>
                <c:pt idx="56">
                  <c:v>182.15</c:v>
                </c:pt>
                <c:pt idx="57">
                  <c:v>178.3</c:v>
                </c:pt>
                <c:pt idx="58">
                  <c:v>175.42</c:v>
                </c:pt>
                <c:pt idx="59">
                  <c:v>173.64</c:v>
                </c:pt>
                <c:pt idx="60">
                  <c:v>172.91</c:v>
                </c:pt>
                <c:pt idx="61">
                  <c:v>173.06</c:v>
                </c:pt>
                <c:pt idx="62">
                  <c:v>173.81</c:v>
                </c:pt>
                <c:pt idx="63">
                  <c:v>174.88</c:v>
                </c:pt>
                <c:pt idx="64">
                  <c:v>175.98</c:v>
                </c:pt>
                <c:pt idx="65">
                  <c:v>176.94</c:v>
                </c:pt>
                <c:pt idx="66">
                  <c:v>177.67</c:v>
                </c:pt>
                <c:pt idx="67">
                  <c:v>178.2</c:v>
                </c:pt>
                <c:pt idx="68">
                  <c:v>178.62</c:v>
                </c:pt>
                <c:pt idx="69">
                  <c:v>179.03</c:v>
                </c:pt>
                <c:pt idx="70">
                  <c:v>179.51</c:v>
                </c:pt>
                <c:pt idx="71">
                  <c:v>180.08</c:v>
                </c:pt>
                <c:pt idx="72">
                  <c:v>180.71</c:v>
                </c:pt>
                <c:pt idx="73">
                  <c:v>181.37</c:v>
                </c:pt>
                <c:pt idx="74">
                  <c:v>182.02</c:v>
                </c:pt>
                <c:pt idx="75">
                  <c:v>182.61</c:v>
                </c:pt>
                <c:pt idx="76">
                  <c:v>183.13</c:v>
                </c:pt>
                <c:pt idx="77">
                  <c:v>183.55</c:v>
                </c:pt>
                <c:pt idx="78">
                  <c:v>183.88</c:v>
                </c:pt>
                <c:pt idx="79">
                  <c:v>184.12</c:v>
                </c:pt>
                <c:pt idx="80">
                  <c:v>184.29</c:v>
                </c:pt>
                <c:pt idx="81">
                  <c:v>184.4</c:v>
                </c:pt>
                <c:pt idx="82">
                  <c:v>184.48</c:v>
                </c:pt>
                <c:pt idx="83">
                  <c:v>184.52</c:v>
                </c:pt>
                <c:pt idx="84">
                  <c:v>184.54</c:v>
                </c:pt>
                <c:pt idx="85">
                  <c:v>184.55</c:v>
                </c:pt>
                <c:pt idx="86">
                  <c:v>184.53</c:v>
                </c:pt>
                <c:pt idx="87">
                  <c:v>184.49</c:v>
                </c:pt>
                <c:pt idx="88">
                  <c:v>184.41</c:v>
                </c:pt>
                <c:pt idx="89">
                  <c:v>184.31</c:v>
                </c:pt>
                <c:pt idx="90">
                  <c:v>184.17</c:v>
                </c:pt>
                <c:pt idx="91">
                  <c:v>184.02</c:v>
                </c:pt>
                <c:pt idx="92">
                  <c:v>183.86</c:v>
                </c:pt>
                <c:pt idx="93">
                  <c:v>183.69</c:v>
                </c:pt>
                <c:pt idx="94">
                  <c:v>183.52</c:v>
                </c:pt>
                <c:pt idx="95">
                  <c:v>183.35</c:v>
                </c:pt>
                <c:pt idx="96">
                  <c:v>183.17</c:v>
                </c:pt>
                <c:pt idx="97">
                  <c:v>182.99</c:v>
                </c:pt>
                <c:pt idx="98">
                  <c:v>182.81</c:v>
                </c:pt>
                <c:pt idx="99">
                  <c:v>182.61</c:v>
                </c:pt>
                <c:pt idx="100">
                  <c:v>182.41</c:v>
                </c:pt>
              </c:numCache>
            </c:numRef>
          </c:val>
          <c:smooth val="0"/>
          <c:extLst>
            <c:ext xmlns:c16="http://schemas.microsoft.com/office/drawing/2014/chart" uri="{C3380CC4-5D6E-409C-BE32-E72D297353CC}">
              <c16:uniqueId val="{00000003-8A7C-4706-9EAF-892A61E687B6}"/>
            </c:ext>
          </c:extLst>
        </c:ser>
        <c:ser>
          <c:idx val="4"/>
          <c:order val="4"/>
          <c:tx>
            <c:strRef>
              <c:f>'Decision Analysis'!$F$2</c:f>
              <c:strCache>
                <c:ptCount val="1"/>
                <c:pt idx="0">
                  <c:v>Bioenergy</c:v>
                </c:pt>
              </c:strCache>
            </c:strRef>
          </c:tx>
          <c:spPr>
            <a:ln w="28575" cap="rnd">
              <a:solidFill>
                <a:schemeClr val="accent5"/>
              </a:solidFill>
              <a:round/>
            </a:ln>
            <a:effectLst/>
          </c:spPr>
          <c:marker>
            <c:symbol val="none"/>
          </c:marker>
          <c:cat>
            <c:numRef>
              <c:f>'Decision Analysis'!$A$3:$A$103</c:f>
              <c:numCache>
                <c:formatCode>General</c:formatCode>
                <c:ptCount val="10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pt idx="71">
                  <c:v>2071</c:v>
                </c:pt>
                <c:pt idx="72">
                  <c:v>2072</c:v>
                </c:pt>
                <c:pt idx="73">
                  <c:v>2073</c:v>
                </c:pt>
                <c:pt idx="74">
                  <c:v>2074</c:v>
                </c:pt>
                <c:pt idx="75">
                  <c:v>2075</c:v>
                </c:pt>
                <c:pt idx="76">
                  <c:v>2076</c:v>
                </c:pt>
                <c:pt idx="77">
                  <c:v>2077</c:v>
                </c:pt>
                <c:pt idx="78">
                  <c:v>2078</c:v>
                </c:pt>
                <c:pt idx="79">
                  <c:v>2079</c:v>
                </c:pt>
                <c:pt idx="80">
                  <c:v>2080</c:v>
                </c:pt>
                <c:pt idx="81">
                  <c:v>2081</c:v>
                </c:pt>
                <c:pt idx="82">
                  <c:v>2082</c:v>
                </c:pt>
                <c:pt idx="83">
                  <c:v>2083</c:v>
                </c:pt>
                <c:pt idx="84">
                  <c:v>2084</c:v>
                </c:pt>
                <c:pt idx="85">
                  <c:v>2085</c:v>
                </c:pt>
                <c:pt idx="86">
                  <c:v>2086</c:v>
                </c:pt>
                <c:pt idx="87">
                  <c:v>2087</c:v>
                </c:pt>
                <c:pt idx="88">
                  <c:v>2088</c:v>
                </c:pt>
                <c:pt idx="89">
                  <c:v>2089</c:v>
                </c:pt>
                <c:pt idx="90">
                  <c:v>2090</c:v>
                </c:pt>
                <c:pt idx="91">
                  <c:v>2091</c:v>
                </c:pt>
                <c:pt idx="92">
                  <c:v>2092</c:v>
                </c:pt>
                <c:pt idx="93">
                  <c:v>2093</c:v>
                </c:pt>
                <c:pt idx="94">
                  <c:v>2094</c:v>
                </c:pt>
                <c:pt idx="95">
                  <c:v>2095</c:v>
                </c:pt>
                <c:pt idx="96">
                  <c:v>2096</c:v>
                </c:pt>
                <c:pt idx="97">
                  <c:v>2097</c:v>
                </c:pt>
                <c:pt idx="98">
                  <c:v>2098</c:v>
                </c:pt>
                <c:pt idx="99">
                  <c:v>2099</c:v>
                </c:pt>
                <c:pt idx="100">
                  <c:v>2100</c:v>
                </c:pt>
              </c:numCache>
            </c:numRef>
          </c:cat>
          <c:val>
            <c:numRef>
              <c:f>'Decision Analysis'!$F$3:$F$103</c:f>
              <c:numCache>
                <c:formatCode>General</c:formatCode>
                <c:ptCount val="101"/>
                <c:pt idx="0">
                  <c:v>42.4</c:v>
                </c:pt>
                <c:pt idx="1">
                  <c:v>43.17</c:v>
                </c:pt>
                <c:pt idx="2">
                  <c:v>43.71</c:v>
                </c:pt>
                <c:pt idx="3">
                  <c:v>44.19</c:v>
                </c:pt>
                <c:pt idx="4">
                  <c:v>44.82</c:v>
                </c:pt>
                <c:pt idx="5">
                  <c:v>45.67</c:v>
                </c:pt>
                <c:pt idx="6">
                  <c:v>46.61</c:v>
                </c:pt>
                <c:pt idx="7">
                  <c:v>47.7</c:v>
                </c:pt>
                <c:pt idx="8">
                  <c:v>48.77</c:v>
                </c:pt>
                <c:pt idx="9">
                  <c:v>49.37</c:v>
                </c:pt>
                <c:pt idx="10">
                  <c:v>49.58</c:v>
                </c:pt>
                <c:pt idx="11">
                  <c:v>50.28</c:v>
                </c:pt>
                <c:pt idx="12">
                  <c:v>51.06</c:v>
                </c:pt>
                <c:pt idx="13">
                  <c:v>51.78</c:v>
                </c:pt>
                <c:pt idx="14">
                  <c:v>52.49</c:v>
                </c:pt>
                <c:pt idx="15">
                  <c:v>53.23</c:v>
                </c:pt>
                <c:pt idx="16">
                  <c:v>53.98</c:v>
                </c:pt>
                <c:pt idx="17">
                  <c:v>54.76</c:v>
                </c:pt>
                <c:pt idx="18">
                  <c:v>55.62</c:v>
                </c:pt>
                <c:pt idx="19">
                  <c:v>56.43</c:v>
                </c:pt>
                <c:pt idx="20">
                  <c:v>56.69</c:v>
                </c:pt>
                <c:pt idx="21">
                  <c:v>56.42</c:v>
                </c:pt>
                <c:pt idx="22">
                  <c:v>57.07</c:v>
                </c:pt>
                <c:pt idx="23">
                  <c:v>57.73</c:v>
                </c:pt>
                <c:pt idx="24">
                  <c:v>58.27</c:v>
                </c:pt>
                <c:pt idx="25">
                  <c:v>58.72</c:v>
                </c:pt>
                <c:pt idx="26">
                  <c:v>59.33</c:v>
                </c:pt>
                <c:pt idx="27">
                  <c:v>59.98</c:v>
                </c:pt>
                <c:pt idx="28">
                  <c:v>60.6</c:v>
                </c:pt>
                <c:pt idx="29">
                  <c:v>61.14</c:v>
                </c:pt>
                <c:pt idx="30">
                  <c:v>61.57</c:v>
                </c:pt>
                <c:pt idx="31">
                  <c:v>61.84</c:v>
                </c:pt>
                <c:pt idx="32">
                  <c:v>61.9</c:v>
                </c:pt>
                <c:pt idx="33">
                  <c:v>61.75</c:v>
                </c:pt>
                <c:pt idx="34">
                  <c:v>61.41</c:v>
                </c:pt>
                <c:pt idx="35">
                  <c:v>60.98</c:v>
                </c:pt>
                <c:pt idx="36">
                  <c:v>60.45</c:v>
                </c:pt>
                <c:pt idx="37">
                  <c:v>59.84</c:v>
                </c:pt>
                <c:pt idx="38">
                  <c:v>59.23</c:v>
                </c:pt>
                <c:pt idx="39">
                  <c:v>58.72</c:v>
                </c:pt>
                <c:pt idx="40">
                  <c:v>58.31</c:v>
                </c:pt>
                <c:pt idx="41">
                  <c:v>57.96</c:v>
                </c:pt>
                <c:pt idx="42">
                  <c:v>57.63</c:v>
                </c:pt>
                <c:pt idx="43">
                  <c:v>57.32</c:v>
                </c:pt>
                <c:pt idx="44">
                  <c:v>57.01</c:v>
                </c:pt>
                <c:pt idx="45">
                  <c:v>56.69</c:v>
                </c:pt>
                <c:pt idx="46">
                  <c:v>56.38</c:v>
                </c:pt>
                <c:pt idx="47">
                  <c:v>56.13</c:v>
                </c:pt>
                <c:pt idx="48">
                  <c:v>55.89</c:v>
                </c:pt>
                <c:pt idx="49">
                  <c:v>55.6</c:v>
                </c:pt>
                <c:pt idx="50">
                  <c:v>55.22</c:v>
                </c:pt>
                <c:pt idx="51">
                  <c:v>54.74</c:v>
                </c:pt>
                <c:pt idx="52">
                  <c:v>54.17</c:v>
                </c:pt>
                <c:pt idx="53">
                  <c:v>53.53</c:v>
                </c:pt>
                <c:pt idx="54">
                  <c:v>52.85</c:v>
                </c:pt>
                <c:pt idx="55">
                  <c:v>52.15</c:v>
                </c:pt>
                <c:pt idx="56">
                  <c:v>51.47</c:v>
                </c:pt>
                <c:pt idx="57">
                  <c:v>50.84</c:v>
                </c:pt>
                <c:pt idx="58">
                  <c:v>50.24</c:v>
                </c:pt>
                <c:pt idx="59">
                  <c:v>49.66</c:v>
                </c:pt>
                <c:pt idx="60">
                  <c:v>49.09</c:v>
                </c:pt>
                <c:pt idx="61">
                  <c:v>48.52</c:v>
                </c:pt>
                <c:pt idx="62">
                  <c:v>47.96</c:v>
                </c:pt>
                <c:pt idx="63">
                  <c:v>47.41</c:v>
                </c:pt>
                <c:pt idx="64">
                  <c:v>46.86</c:v>
                </c:pt>
                <c:pt idx="65">
                  <c:v>46.31</c:v>
                </c:pt>
                <c:pt idx="66">
                  <c:v>45.77</c:v>
                </c:pt>
                <c:pt idx="67">
                  <c:v>45.23</c:v>
                </c:pt>
                <c:pt idx="68">
                  <c:v>44.71</c:v>
                </c:pt>
                <c:pt idx="69">
                  <c:v>44.2</c:v>
                </c:pt>
                <c:pt idx="70">
                  <c:v>43.7</c:v>
                </c:pt>
                <c:pt idx="71">
                  <c:v>43.21</c:v>
                </c:pt>
                <c:pt idx="72">
                  <c:v>42.74</c:v>
                </c:pt>
                <c:pt idx="73">
                  <c:v>42.28</c:v>
                </c:pt>
                <c:pt idx="74">
                  <c:v>41.83</c:v>
                </c:pt>
                <c:pt idx="75">
                  <c:v>41.41</c:v>
                </c:pt>
                <c:pt idx="76">
                  <c:v>41</c:v>
                </c:pt>
                <c:pt idx="77">
                  <c:v>40.6</c:v>
                </c:pt>
                <c:pt idx="78">
                  <c:v>40.22</c:v>
                </c:pt>
                <c:pt idx="79">
                  <c:v>39.85</c:v>
                </c:pt>
                <c:pt idx="80">
                  <c:v>39.49</c:v>
                </c:pt>
                <c:pt idx="81">
                  <c:v>39.15</c:v>
                </c:pt>
                <c:pt idx="82">
                  <c:v>38.82</c:v>
                </c:pt>
                <c:pt idx="83">
                  <c:v>38.5</c:v>
                </c:pt>
                <c:pt idx="84">
                  <c:v>38.19</c:v>
                </c:pt>
                <c:pt idx="85">
                  <c:v>37.89</c:v>
                </c:pt>
                <c:pt idx="86">
                  <c:v>37.61</c:v>
                </c:pt>
                <c:pt idx="87">
                  <c:v>37.340000000000003</c:v>
                </c:pt>
                <c:pt idx="88">
                  <c:v>37.07</c:v>
                </c:pt>
                <c:pt idx="89">
                  <c:v>36.82</c:v>
                </c:pt>
                <c:pt idx="90">
                  <c:v>36.58</c:v>
                </c:pt>
                <c:pt idx="91">
                  <c:v>36.340000000000003</c:v>
                </c:pt>
                <c:pt idx="92">
                  <c:v>36.11</c:v>
                </c:pt>
                <c:pt idx="93">
                  <c:v>35.9</c:v>
                </c:pt>
                <c:pt idx="94">
                  <c:v>35.69</c:v>
                </c:pt>
                <c:pt idx="95">
                  <c:v>35.49</c:v>
                </c:pt>
                <c:pt idx="96">
                  <c:v>35.299999999999997</c:v>
                </c:pt>
                <c:pt idx="97">
                  <c:v>35.119999999999997</c:v>
                </c:pt>
                <c:pt idx="98">
                  <c:v>34.950000000000003</c:v>
                </c:pt>
                <c:pt idx="99">
                  <c:v>34.78</c:v>
                </c:pt>
                <c:pt idx="100">
                  <c:v>34.619999999999997</c:v>
                </c:pt>
              </c:numCache>
            </c:numRef>
          </c:val>
          <c:smooth val="0"/>
          <c:extLst>
            <c:ext xmlns:c16="http://schemas.microsoft.com/office/drawing/2014/chart" uri="{C3380CC4-5D6E-409C-BE32-E72D297353CC}">
              <c16:uniqueId val="{00000004-8A7C-4706-9EAF-892A61E687B6}"/>
            </c:ext>
          </c:extLst>
        </c:ser>
        <c:ser>
          <c:idx val="5"/>
          <c:order val="5"/>
          <c:tx>
            <c:strRef>
              <c:f>'Decision Analysis'!$G$2</c:f>
              <c:strCache>
                <c:ptCount val="1"/>
                <c:pt idx="0">
                  <c:v>Nuclear</c:v>
                </c:pt>
              </c:strCache>
            </c:strRef>
          </c:tx>
          <c:spPr>
            <a:ln w="28575" cap="rnd">
              <a:solidFill>
                <a:schemeClr val="accent6"/>
              </a:solidFill>
              <a:round/>
            </a:ln>
            <a:effectLst/>
          </c:spPr>
          <c:marker>
            <c:symbol val="none"/>
          </c:marker>
          <c:cat>
            <c:numRef>
              <c:f>'Decision Analysis'!$A$3:$A$103</c:f>
              <c:numCache>
                <c:formatCode>General</c:formatCode>
                <c:ptCount val="10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pt idx="71">
                  <c:v>2071</c:v>
                </c:pt>
                <c:pt idx="72">
                  <c:v>2072</c:v>
                </c:pt>
                <c:pt idx="73">
                  <c:v>2073</c:v>
                </c:pt>
                <c:pt idx="74">
                  <c:v>2074</c:v>
                </c:pt>
                <c:pt idx="75">
                  <c:v>2075</c:v>
                </c:pt>
                <c:pt idx="76">
                  <c:v>2076</c:v>
                </c:pt>
                <c:pt idx="77">
                  <c:v>2077</c:v>
                </c:pt>
                <c:pt idx="78">
                  <c:v>2078</c:v>
                </c:pt>
                <c:pt idx="79">
                  <c:v>2079</c:v>
                </c:pt>
                <c:pt idx="80">
                  <c:v>2080</c:v>
                </c:pt>
                <c:pt idx="81">
                  <c:v>2081</c:v>
                </c:pt>
                <c:pt idx="82">
                  <c:v>2082</c:v>
                </c:pt>
                <c:pt idx="83">
                  <c:v>2083</c:v>
                </c:pt>
                <c:pt idx="84">
                  <c:v>2084</c:v>
                </c:pt>
                <c:pt idx="85">
                  <c:v>2085</c:v>
                </c:pt>
                <c:pt idx="86">
                  <c:v>2086</c:v>
                </c:pt>
                <c:pt idx="87">
                  <c:v>2087</c:v>
                </c:pt>
                <c:pt idx="88">
                  <c:v>2088</c:v>
                </c:pt>
                <c:pt idx="89">
                  <c:v>2089</c:v>
                </c:pt>
                <c:pt idx="90">
                  <c:v>2090</c:v>
                </c:pt>
                <c:pt idx="91">
                  <c:v>2091</c:v>
                </c:pt>
                <c:pt idx="92">
                  <c:v>2092</c:v>
                </c:pt>
                <c:pt idx="93">
                  <c:v>2093</c:v>
                </c:pt>
                <c:pt idx="94">
                  <c:v>2094</c:v>
                </c:pt>
                <c:pt idx="95">
                  <c:v>2095</c:v>
                </c:pt>
                <c:pt idx="96">
                  <c:v>2096</c:v>
                </c:pt>
                <c:pt idx="97">
                  <c:v>2097</c:v>
                </c:pt>
                <c:pt idx="98">
                  <c:v>2098</c:v>
                </c:pt>
                <c:pt idx="99">
                  <c:v>2099</c:v>
                </c:pt>
                <c:pt idx="100">
                  <c:v>2100</c:v>
                </c:pt>
              </c:numCache>
            </c:numRef>
          </c:cat>
          <c:val>
            <c:numRef>
              <c:f>'Decision Analysis'!$G$3:$G$103</c:f>
              <c:numCache>
                <c:formatCode>General</c:formatCode>
                <c:ptCount val="101"/>
                <c:pt idx="0">
                  <c:v>6.93</c:v>
                </c:pt>
                <c:pt idx="1">
                  <c:v>7.01</c:v>
                </c:pt>
                <c:pt idx="2">
                  <c:v>7.17</c:v>
                </c:pt>
                <c:pt idx="3">
                  <c:v>7.39</c:v>
                </c:pt>
                <c:pt idx="4">
                  <c:v>7.67</c:v>
                </c:pt>
                <c:pt idx="5">
                  <c:v>7.98</c:v>
                </c:pt>
                <c:pt idx="6">
                  <c:v>8.32</c:v>
                </c:pt>
                <c:pt idx="7">
                  <c:v>8.69</c:v>
                </c:pt>
                <c:pt idx="8">
                  <c:v>9.07</c:v>
                </c:pt>
                <c:pt idx="9">
                  <c:v>9.4600000000000009</c:v>
                </c:pt>
                <c:pt idx="10">
                  <c:v>9.84</c:v>
                </c:pt>
                <c:pt idx="11">
                  <c:v>10.19</c:v>
                </c:pt>
                <c:pt idx="12">
                  <c:v>10.5</c:v>
                </c:pt>
                <c:pt idx="13">
                  <c:v>10.76</c:v>
                </c:pt>
                <c:pt idx="14">
                  <c:v>10.96</c:v>
                </c:pt>
                <c:pt idx="15">
                  <c:v>11.11</c:v>
                </c:pt>
                <c:pt idx="16">
                  <c:v>11.22</c:v>
                </c:pt>
                <c:pt idx="17">
                  <c:v>11.28</c:v>
                </c:pt>
                <c:pt idx="18">
                  <c:v>11.32</c:v>
                </c:pt>
                <c:pt idx="19">
                  <c:v>11.34</c:v>
                </c:pt>
                <c:pt idx="20">
                  <c:v>11.35</c:v>
                </c:pt>
                <c:pt idx="21">
                  <c:v>11.35</c:v>
                </c:pt>
                <c:pt idx="22">
                  <c:v>11.34</c:v>
                </c:pt>
                <c:pt idx="23">
                  <c:v>11.31</c:v>
                </c:pt>
                <c:pt idx="24">
                  <c:v>11.28</c:v>
                </c:pt>
                <c:pt idx="25">
                  <c:v>11.24</c:v>
                </c:pt>
                <c:pt idx="26">
                  <c:v>11.22</c:v>
                </c:pt>
                <c:pt idx="27">
                  <c:v>11.21</c:v>
                </c:pt>
                <c:pt idx="28">
                  <c:v>11.23</c:v>
                </c:pt>
                <c:pt idx="29">
                  <c:v>11.28</c:v>
                </c:pt>
                <c:pt idx="30">
                  <c:v>11.34</c:v>
                </c:pt>
                <c:pt idx="31">
                  <c:v>11.42</c:v>
                </c:pt>
                <c:pt idx="32">
                  <c:v>11.48</c:v>
                </c:pt>
                <c:pt idx="33">
                  <c:v>11.52</c:v>
                </c:pt>
                <c:pt idx="34">
                  <c:v>11.53</c:v>
                </c:pt>
                <c:pt idx="35">
                  <c:v>11.48</c:v>
                </c:pt>
                <c:pt idx="36">
                  <c:v>11.32</c:v>
                </c:pt>
                <c:pt idx="37">
                  <c:v>10.93</c:v>
                </c:pt>
                <c:pt idx="38">
                  <c:v>10.199999999999999</c:v>
                </c:pt>
                <c:pt idx="39">
                  <c:v>9.44</c:v>
                </c:pt>
                <c:pt idx="40">
                  <c:v>8.94</c:v>
                </c:pt>
                <c:pt idx="41">
                  <c:v>8.69</c:v>
                </c:pt>
                <c:pt idx="42">
                  <c:v>8.6</c:v>
                </c:pt>
                <c:pt idx="43">
                  <c:v>8.57</c:v>
                </c:pt>
                <c:pt idx="44">
                  <c:v>8.51</c:v>
                </c:pt>
                <c:pt idx="45">
                  <c:v>8.39</c:v>
                </c:pt>
                <c:pt idx="46">
                  <c:v>8.2799999999999994</c:v>
                </c:pt>
                <c:pt idx="47">
                  <c:v>8.15</c:v>
                </c:pt>
                <c:pt idx="48">
                  <c:v>7.95</c:v>
                </c:pt>
                <c:pt idx="49">
                  <c:v>7.69</c:v>
                </c:pt>
                <c:pt idx="50">
                  <c:v>7.41</c:v>
                </c:pt>
                <c:pt idx="51">
                  <c:v>7.12</c:v>
                </c:pt>
                <c:pt idx="52">
                  <c:v>6.81</c:v>
                </c:pt>
                <c:pt idx="53">
                  <c:v>6.46</c:v>
                </c:pt>
                <c:pt idx="54">
                  <c:v>6</c:v>
                </c:pt>
                <c:pt idx="55">
                  <c:v>5.35</c:v>
                </c:pt>
                <c:pt idx="56">
                  <c:v>4.6399999999999997</c:v>
                </c:pt>
                <c:pt idx="57">
                  <c:v>4.1100000000000003</c:v>
                </c:pt>
                <c:pt idx="58">
                  <c:v>3.74</c:v>
                </c:pt>
                <c:pt idx="59">
                  <c:v>3.48</c:v>
                </c:pt>
                <c:pt idx="60">
                  <c:v>3.29</c:v>
                </c:pt>
                <c:pt idx="61">
                  <c:v>3.15</c:v>
                </c:pt>
                <c:pt idx="62">
                  <c:v>3.03</c:v>
                </c:pt>
                <c:pt idx="63">
                  <c:v>2.92</c:v>
                </c:pt>
                <c:pt idx="64">
                  <c:v>2.81</c:v>
                </c:pt>
                <c:pt idx="65">
                  <c:v>2.69</c:v>
                </c:pt>
                <c:pt idx="66">
                  <c:v>2.57</c:v>
                </c:pt>
                <c:pt idx="67">
                  <c:v>2.4500000000000002</c:v>
                </c:pt>
                <c:pt idx="68">
                  <c:v>2.36</c:v>
                </c:pt>
                <c:pt idx="69">
                  <c:v>2.2799999999999998</c:v>
                </c:pt>
                <c:pt idx="70">
                  <c:v>2.2200000000000002</c:v>
                </c:pt>
                <c:pt idx="71">
                  <c:v>2.1800000000000002</c:v>
                </c:pt>
                <c:pt idx="72">
                  <c:v>2.15</c:v>
                </c:pt>
                <c:pt idx="73">
                  <c:v>2.13</c:v>
                </c:pt>
                <c:pt idx="74">
                  <c:v>2.11</c:v>
                </c:pt>
                <c:pt idx="75">
                  <c:v>2.1</c:v>
                </c:pt>
                <c:pt idx="76">
                  <c:v>2.09</c:v>
                </c:pt>
                <c:pt idx="77">
                  <c:v>2.08</c:v>
                </c:pt>
                <c:pt idx="78">
                  <c:v>2.08</c:v>
                </c:pt>
                <c:pt idx="79">
                  <c:v>2.0699999999999998</c:v>
                </c:pt>
                <c:pt idx="80">
                  <c:v>2.0699999999999998</c:v>
                </c:pt>
                <c:pt idx="81">
                  <c:v>2.0699999999999998</c:v>
                </c:pt>
                <c:pt idx="82">
                  <c:v>2.06</c:v>
                </c:pt>
                <c:pt idx="83">
                  <c:v>2.06</c:v>
                </c:pt>
                <c:pt idx="84">
                  <c:v>2.0499999999999998</c:v>
                </c:pt>
                <c:pt idx="85">
                  <c:v>2.0499999999999998</c:v>
                </c:pt>
                <c:pt idx="86">
                  <c:v>2.04</c:v>
                </c:pt>
                <c:pt idx="87">
                  <c:v>2.0299999999999998</c:v>
                </c:pt>
                <c:pt idx="88">
                  <c:v>2.02</c:v>
                </c:pt>
                <c:pt idx="89">
                  <c:v>2.0099999999999998</c:v>
                </c:pt>
                <c:pt idx="90">
                  <c:v>2</c:v>
                </c:pt>
                <c:pt idx="91">
                  <c:v>1.99</c:v>
                </c:pt>
                <c:pt idx="92">
                  <c:v>1.97</c:v>
                </c:pt>
                <c:pt idx="93">
                  <c:v>1.96</c:v>
                </c:pt>
                <c:pt idx="94">
                  <c:v>1.94</c:v>
                </c:pt>
                <c:pt idx="95">
                  <c:v>1.93</c:v>
                </c:pt>
                <c:pt idx="96">
                  <c:v>1.91</c:v>
                </c:pt>
                <c:pt idx="97">
                  <c:v>1.89</c:v>
                </c:pt>
                <c:pt idx="98">
                  <c:v>1.88</c:v>
                </c:pt>
                <c:pt idx="99">
                  <c:v>1.86</c:v>
                </c:pt>
                <c:pt idx="100">
                  <c:v>1.84</c:v>
                </c:pt>
              </c:numCache>
            </c:numRef>
          </c:val>
          <c:smooth val="0"/>
          <c:extLst>
            <c:ext xmlns:c16="http://schemas.microsoft.com/office/drawing/2014/chart" uri="{C3380CC4-5D6E-409C-BE32-E72D297353CC}">
              <c16:uniqueId val="{00000005-8A7C-4706-9EAF-892A61E687B6}"/>
            </c:ext>
          </c:extLst>
        </c:ser>
        <c:ser>
          <c:idx val="6"/>
          <c:order val="6"/>
          <c:tx>
            <c:strRef>
              <c:f>'Decision Analysis'!$H$2</c:f>
              <c:strCache>
                <c:ptCount val="1"/>
                <c:pt idx="0">
                  <c:v>New Zero</c:v>
                </c:pt>
              </c:strCache>
            </c:strRef>
          </c:tx>
          <c:spPr>
            <a:ln w="28575" cap="rnd">
              <a:solidFill>
                <a:schemeClr val="accent1">
                  <a:lumMod val="60000"/>
                </a:schemeClr>
              </a:solidFill>
              <a:round/>
            </a:ln>
            <a:effectLst/>
          </c:spPr>
          <c:marker>
            <c:symbol val="none"/>
          </c:marker>
          <c:cat>
            <c:numRef>
              <c:f>'Decision Analysis'!$A$3:$A$103</c:f>
              <c:numCache>
                <c:formatCode>General</c:formatCode>
                <c:ptCount val="10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pt idx="51">
                  <c:v>2051</c:v>
                </c:pt>
                <c:pt idx="52">
                  <c:v>2052</c:v>
                </c:pt>
                <c:pt idx="53">
                  <c:v>2053</c:v>
                </c:pt>
                <c:pt idx="54">
                  <c:v>2054</c:v>
                </c:pt>
                <c:pt idx="55">
                  <c:v>2055</c:v>
                </c:pt>
                <c:pt idx="56">
                  <c:v>2056</c:v>
                </c:pt>
                <c:pt idx="57">
                  <c:v>2057</c:v>
                </c:pt>
                <c:pt idx="58">
                  <c:v>2058</c:v>
                </c:pt>
                <c:pt idx="59">
                  <c:v>2059</c:v>
                </c:pt>
                <c:pt idx="60">
                  <c:v>2060</c:v>
                </c:pt>
                <c:pt idx="61">
                  <c:v>2061</c:v>
                </c:pt>
                <c:pt idx="62">
                  <c:v>2062</c:v>
                </c:pt>
                <c:pt idx="63">
                  <c:v>2063</c:v>
                </c:pt>
                <c:pt idx="64">
                  <c:v>2064</c:v>
                </c:pt>
                <c:pt idx="65">
                  <c:v>2065</c:v>
                </c:pt>
                <c:pt idx="66">
                  <c:v>2066</c:v>
                </c:pt>
                <c:pt idx="67">
                  <c:v>2067</c:v>
                </c:pt>
                <c:pt idx="68">
                  <c:v>2068</c:v>
                </c:pt>
                <c:pt idx="69">
                  <c:v>2069</c:v>
                </c:pt>
                <c:pt idx="70">
                  <c:v>2070</c:v>
                </c:pt>
                <c:pt idx="71">
                  <c:v>2071</c:v>
                </c:pt>
                <c:pt idx="72">
                  <c:v>2072</c:v>
                </c:pt>
                <c:pt idx="73">
                  <c:v>2073</c:v>
                </c:pt>
                <c:pt idx="74">
                  <c:v>2074</c:v>
                </c:pt>
                <c:pt idx="75">
                  <c:v>2075</c:v>
                </c:pt>
                <c:pt idx="76">
                  <c:v>2076</c:v>
                </c:pt>
                <c:pt idx="77">
                  <c:v>2077</c:v>
                </c:pt>
                <c:pt idx="78">
                  <c:v>2078</c:v>
                </c:pt>
                <c:pt idx="79">
                  <c:v>2079</c:v>
                </c:pt>
                <c:pt idx="80">
                  <c:v>2080</c:v>
                </c:pt>
                <c:pt idx="81">
                  <c:v>2081</c:v>
                </c:pt>
                <c:pt idx="82">
                  <c:v>2082</c:v>
                </c:pt>
                <c:pt idx="83">
                  <c:v>2083</c:v>
                </c:pt>
                <c:pt idx="84">
                  <c:v>2084</c:v>
                </c:pt>
                <c:pt idx="85">
                  <c:v>2085</c:v>
                </c:pt>
                <c:pt idx="86">
                  <c:v>2086</c:v>
                </c:pt>
                <c:pt idx="87">
                  <c:v>2087</c:v>
                </c:pt>
                <c:pt idx="88">
                  <c:v>2088</c:v>
                </c:pt>
                <c:pt idx="89">
                  <c:v>2089</c:v>
                </c:pt>
                <c:pt idx="90">
                  <c:v>2090</c:v>
                </c:pt>
                <c:pt idx="91">
                  <c:v>2091</c:v>
                </c:pt>
                <c:pt idx="92">
                  <c:v>2092</c:v>
                </c:pt>
                <c:pt idx="93">
                  <c:v>2093</c:v>
                </c:pt>
                <c:pt idx="94">
                  <c:v>2094</c:v>
                </c:pt>
                <c:pt idx="95">
                  <c:v>2095</c:v>
                </c:pt>
                <c:pt idx="96">
                  <c:v>2096</c:v>
                </c:pt>
                <c:pt idx="97">
                  <c:v>2097</c:v>
                </c:pt>
                <c:pt idx="98">
                  <c:v>2098</c:v>
                </c:pt>
                <c:pt idx="99">
                  <c:v>2099</c:v>
                </c:pt>
                <c:pt idx="100">
                  <c:v>2100</c:v>
                </c:pt>
              </c:numCache>
            </c:numRef>
          </c:cat>
          <c:val>
            <c:numRef>
              <c:f>'Decision Analysis'!$H$3:$H$103</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0.02</c:v>
                </c:pt>
                <c:pt idx="28">
                  <c:v>7.0000000000000007E-2</c:v>
                </c:pt>
                <c:pt idx="29">
                  <c:v>0.15</c:v>
                </c:pt>
                <c:pt idx="30">
                  <c:v>0.28000000000000003</c:v>
                </c:pt>
                <c:pt idx="31">
                  <c:v>0.46</c:v>
                </c:pt>
                <c:pt idx="32">
                  <c:v>0.7</c:v>
                </c:pt>
                <c:pt idx="33">
                  <c:v>0.99</c:v>
                </c:pt>
                <c:pt idx="34">
                  <c:v>1.32</c:v>
                </c:pt>
                <c:pt idx="35">
                  <c:v>1.71</c:v>
                </c:pt>
                <c:pt idx="36">
                  <c:v>2.14</c:v>
                </c:pt>
                <c:pt idx="37">
                  <c:v>2.62</c:v>
                </c:pt>
                <c:pt idx="38">
                  <c:v>3.12</c:v>
                </c:pt>
                <c:pt idx="39">
                  <c:v>3.65</c:v>
                </c:pt>
                <c:pt idx="40">
                  <c:v>4.22</c:v>
                </c:pt>
                <c:pt idx="41">
                  <c:v>4.83</c:v>
                </c:pt>
                <c:pt idx="42">
                  <c:v>5.44</c:v>
                </c:pt>
                <c:pt idx="43">
                  <c:v>6.03</c:v>
                </c:pt>
                <c:pt idx="44">
                  <c:v>6.58</c:v>
                </c:pt>
                <c:pt idx="45">
                  <c:v>7.17</c:v>
                </c:pt>
                <c:pt idx="46">
                  <c:v>8.16</c:v>
                </c:pt>
                <c:pt idx="47">
                  <c:v>9.41</c:v>
                </c:pt>
                <c:pt idx="48">
                  <c:v>11.15</c:v>
                </c:pt>
                <c:pt idx="49">
                  <c:v>13.66</c:v>
                </c:pt>
                <c:pt idx="50">
                  <c:v>17.18</c:v>
                </c:pt>
                <c:pt idx="51">
                  <c:v>21.92</c:v>
                </c:pt>
                <c:pt idx="52">
                  <c:v>27.99</c:v>
                </c:pt>
                <c:pt idx="53">
                  <c:v>35.4</c:v>
                </c:pt>
                <c:pt idx="54">
                  <c:v>43.98</c:v>
                </c:pt>
                <c:pt idx="55">
                  <c:v>53.39</c:v>
                </c:pt>
                <c:pt idx="56">
                  <c:v>62.16</c:v>
                </c:pt>
                <c:pt idx="57">
                  <c:v>69.63</c:v>
                </c:pt>
                <c:pt idx="58">
                  <c:v>75.760000000000005</c:v>
                </c:pt>
                <c:pt idx="59">
                  <c:v>80.61</c:v>
                </c:pt>
                <c:pt idx="60">
                  <c:v>84.26</c:v>
                </c:pt>
                <c:pt idx="61">
                  <c:v>86.92</c:v>
                </c:pt>
                <c:pt idx="62">
                  <c:v>88.92</c:v>
                </c:pt>
                <c:pt idx="63">
                  <c:v>90.6</c:v>
                </c:pt>
                <c:pt idx="64">
                  <c:v>92.22</c:v>
                </c:pt>
                <c:pt idx="65">
                  <c:v>93.9</c:v>
                </c:pt>
                <c:pt idx="66">
                  <c:v>95.65</c:v>
                </c:pt>
                <c:pt idx="67">
                  <c:v>97.4</c:v>
                </c:pt>
                <c:pt idx="68">
                  <c:v>99.03</c:v>
                </c:pt>
                <c:pt idx="69">
                  <c:v>100.47</c:v>
                </c:pt>
                <c:pt idx="70">
                  <c:v>101.65</c:v>
                </c:pt>
                <c:pt idx="71">
                  <c:v>102.6</c:v>
                </c:pt>
                <c:pt idx="72">
                  <c:v>103.35</c:v>
                </c:pt>
                <c:pt idx="73">
                  <c:v>103.94</c:v>
                </c:pt>
                <c:pt idx="74">
                  <c:v>104.43</c:v>
                </c:pt>
                <c:pt idx="75">
                  <c:v>104.85</c:v>
                </c:pt>
                <c:pt idx="76">
                  <c:v>105.23</c:v>
                </c:pt>
                <c:pt idx="77">
                  <c:v>105.58</c:v>
                </c:pt>
                <c:pt idx="78">
                  <c:v>105.9</c:v>
                </c:pt>
                <c:pt idx="79">
                  <c:v>106.2</c:v>
                </c:pt>
                <c:pt idx="80">
                  <c:v>106.46</c:v>
                </c:pt>
                <c:pt idx="81">
                  <c:v>106.67</c:v>
                </c:pt>
                <c:pt idx="82">
                  <c:v>106.84</c:v>
                </c:pt>
                <c:pt idx="83">
                  <c:v>106.95</c:v>
                </c:pt>
                <c:pt idx="84">
                  <c:v>107.03</c:v>
                </c:pt>
                <c:pt idx="85">
                  <c:v>107.06</c:v>
                </c:pt>
                <c:pt idx="86">
                  <c:v>107.06</c:v>
                </c:pt>
                <c:pt idx="87">
                  <c:v>107.04</c:v>
                </c:pt>
                <c:pt idx="88">
                  <c:v>107</c:v>
                </c:pt>
                <c:pt idx="89">
                  <c:v>106.94</c:v>
                </c:pt>
                <c:pt idx="90">
                  <c:v>106.86</c:v>
                </c:pt>
                <c:pt idx="91">
                  <c:v>106.77</c:v>
                </c:pt>
                <c:pt idx="92">
                  <c:v>106.66</c:v>
                </c:pt>
                <c:pt idx="93">
                  <c:v>106.55</c:v>
                </c:pt>
                <c:pt idx="94">
                  <c:v>106.42</c:v>
                </c:pt>
                <c:pt idx="95">
                  <c:v>106.28</c:v>
                </c:pt>
                <c:pt idx="96">
                  <c:v>106.14</c:v>
                </c:pt>
                <c:pt idx="97">
                  <c:v>105.99</c:v>
                </c:pt>
                <c:pt idx="98">
                  <c:v>105.84</c:v>
                </c:pt>
                <c:pt idx="99">
                  <c:v>105.69</c:v>
                </c:pt>
                <c:pt idx="100">
                  <c:v>105.54</c:v>
                </c:pt>
              </c:numCache>
            </c:numRef>
          </c:val>
          <c:smooth val="0"/>
          <c:extLst>
            <c:ext xmlns:c16="http://schemas.microsoft.com/office/drawing/2014/chart" uri="{C3380CC4-5D6E-409C-BE32-E72D297353CC}">
              <c16:uniqueId val="{00000006-8A7C-4706-9EAF-892A61E687B6}"/>
            </c:ext>
          </c:extLst>
        </c:ser>
        <c:dLbls>
          <c:showLegendKey val="0"/>
          <c:showVal val="0"/>
          <c:showCatName val="0"/>
          <c:showSerName val="0"/>
          <c:showPercent val="0"/>
          <c:showBubbleSize val="0"/>
        </c:dLbls>
        <c:smooth val="0"/>
        <c:axId val="921934912"/>
        <c:axId val="921935872"/>
      </c:lineChart>
      <c:catAx>
        <c:axId val="92193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935872"/>
        <c:crosses val="autoZero"/>
        <c:auto val="1"/>
        <c:lblAlgn val="ctr"/>
        <c:lblOffset val="100"/>
        <c:noMultiLvlLbl val="0"/>
      </c:catAx>
      <c:valAx>
        <c:axId val="92193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934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CO2</a:t>
            </a:r>
            <a:r>
              <a:rPr lang="en-US" baseline="0"/>
              <a:t> Reduction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[1]forecasting!$B$71</c:f>
              <c:strCache>
                <c:ptCount val="1"/>
                <c:pt idx="0">
                  <c:v>CO2 Reduction (Gt)</c:v>
                </c:pt>
              </c:strCache>
            </c:strRef>
          </c:tx>
          <c:spPr>
            <a:ln w="28575" cap="rnd">
              <a:solidFill>
                <a:schemeClr val="accent1"/>
              </a:solidFill>
              <a:round/>
            </a:ln>
            <a:effectLst/>
          </c:spPr>
          <c:marker>
            <c:symbol val="none"/>
          </c:marker>
          <c:cat>
            <c:numRef>
              <c:f>[1]forecasting!$A$72:$A$102</c:f>
              <c:numCache>
                <c:formatCode>General</c:formatCode>
                <c:ptCount val="3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numCache>
            </c:numRef>
          </c:cat>
          <c:val>
            <c:numRef>
              <c:f>[1]forecasting!$B$72:$B$102</c:f>
              <c:numCache>
                <c:formatCode>General</c:formatCode>
                <c:ptCount val="31"/>
                <c:pt idx="0">
                  <c:v>0.4</c:v>
                </c:pt>
                <c:pt idx="1">
                  <c:v>0.42</c:v>
                </c:pt>
                <c:pt idx="2">
                  <c:v>0.44</c:v>
                </c:pt>
                <c:pt idx="3">
                  <c:v>0.43</c:v>
                </c:pt>
                <c:pt idx="4">
                  <c:v>0.45</c:v>
                </c:pt>
                <c:pt idx="5">
                  <c:v>0.46</c:v>
                </c:pt>
                <c:pt idx="6">
                  <c:v>0.47</c:v>
                </c:pt>
                <c:pt idx="7">
                  <c:v>0.48</c:v>
                </c:pt>
                <c:pt idx="8">
                  <c:v>0.49</c:v>
                </c:pt>
                <c:pt idx="9">
                  <c:v>0.5</c:v>
                </c:pt>
                <c:pt idx="10">
                  <c:v>0.52</c:v>
                </c:pt>
                <c:pt idx="11">
                  <c:v>0.54</c:v>
                </c:pt>
                <c:pt idx="12">
                  <c:v>0.55000000000000004</c:v>
                </c:pt>
                <c:pt idx="13">
                  <c:v>0.56000000000000005</c:v>
                </c:pt>
                <c:pt idx="14">
                  <c:v>0.56999999999999995</c:v>
                </c:pt>
                <c:pt idx="15">
                  <c:v>0.57999999999999996</c:v>
                </c:pt>
                <c:pt idx="16">
                  <c:v>0.59</c:v>
                </c:pt>
                <c:pt idx="17">
                  <c:v>0.6</c:v>
                </c:pt>
                <c:pt idx="18">
                  <c:v>0.62</c:v>
                </c:pt>
                <c:pt idx="19">
                  <c:v>0.63</c:v>
                </c:pt>
                <c:pt idx="20">
                  <c:v>0.64</c:v>
                </c:pt>
                <c:pt idx="21">
                  <c:v>0.65</c:v>
                </c:pt>
                <c:pt idx="22">
                  <c:v>0.66</c:v>
                </c:pt>
                <c:pt idx="23">
                  <c:v>0.67</c:v>
                </c:pt>
              </c:numCache>
            </c:numRef>
          </c:val>
          <c:smooth val="0"/>
          <c:extLst>
            <c:ext xmlns:c16="http://schemas.microsoft.com/office/drawing/2014/chart" uri="{C3380CC4-5D6E-409C-BE32-E72D297353CC}">
              <c16:uniqueId val="{00000000-ACE3-4E75-B991-068A95EA4B02}"/>
            </c:ext>
          </c:extLst>
        </c:ser>
        <c:ser>
          <c:idx val="1"/>
          <c:order val="1"/>
          <c:tx>
            <c:strRef>
              <c:f>[1]forecasting!$C$71</c:f>
              <c:strCache>
                <c:ptCount val="1"/>
                <c:pt idx="0">
                  <c:v>Forecast(Current Scenario)</c:v>
                </c:pt>
              </c:strCache>
            </c:strRef>
          </c:tx>
          <c:spPr>
            <a:ln w="28575" cap="rnd">
              <a:solidFill>
                <a:schemeClr val="accent2"/>
              </a:solidFill>
              <a:round/>
            </a:ln>
            <a:effectLst/>
          </c:spPr>
          <c:marker>
            <c:symbol val="none"/>
          </c:marker>
          <c:cat>
            <c:numRef>
              <c:f>[1]forecasting!$A$72:$A$102</c:f>
              <c:numCache>
                <c:formatCode>General</c:formatCode>
                <c:ptCount val="3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numCache>
            </c:numRef>
          </c:cat>
          <c:val>
            <c:numRef>
              <c:f>[1]forecasting!$C$72:$C$102</c:f>
              <c:numCache>
                <c:formatCode>General</c:formatCode>
                <c:ptCount val="31"/>
                <c:pt idx="23">
                  <c:v>0.67</c:v>
                </c:pt>
                <c:pt idx="24">
                  <c:v>0.68564278255208622</c:v>
                </c:pt>
                <c:pt idx="25">
                  <c:v>0.69745642660259377</c:v>
                </c:pt>
                <c:pt idx="26">
                  <c:v>0.70927007065310133</c:v>
                </c:pt>
                <c:pt idx="27">
                  <c:v>0.72108371470360888</c:v>
                </c:pt>
                <c:pt idx="28">
                  <c:v>0.73289735875411655</c:v>
                </c:pt>
                <c:pt idx="29">
                  <c:v>0.74471100280462399</c:v>
                </c:pt>
                <c:pt idx="30">
                  <c:v>0.75652464685513165</c:v>
                </c:pt>
              </c:numCache>
            </c:numRef>
          </c:val>
          <c:smooth val="0"/>
          <c:extLst>
            <c:ext xmlns:c16="http://schemas.microsoft.com/office/drawing/2014/chart" uri="{C3380CC4-5D6E-409C-BE32-E72D297353CC}">
              <c16:uniqueId val="{00000001-ACE3-4E75-B991-068A95EA4B02}"/>
            </c:ext>
          </c:extLst>
        </c:ser>
        <c:ser>
          <c:idx val="2"/>
          <c:order val="2"/>
          <c:tx>
            <c:strRef>
              <c:f>[1]forecasting!$D$71</c:f>
              <c:strCache>
                <c:ptCount val="1"/>
                <c:pt idx="0">
                  <c:v>Lower Confidence Bound(Current Scenario)</c:v>
                </c:pt>
              </c:strCache>
            </c:strRef>
          </c:tx>
          <c:spPr>
            <a:ln w="28575" cap="rnd">
              <a:solidFill>
                <a:schemeClr val="accent3"/>
              </a:solidFill>
              <a:round/>
            </a:ln>
            <a:effectLst/>
          </c:spPr>
          <c:marker>
            <c:symbol val="none"/>
          </c:marker>
          <c:cat>
            <c:numRef>
              <c:f>[1]forecasting!$A$72:$A$102</c:f>
              <c:numCache>
                <c:formatCode>General</c:formatCode>
                <c:ptCount val="3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numCache>
            </c:numRef>
          </c:cat>
          <c:val>
            <c:numRef>
              <c:f>[1]forecasting!$D$72:$D$102</c:f>
              <c:numCache>
                <c:formatCode>General</c:formatCode>
                <c:ptCount val="31"/>
                <c:pt idx="23">
                  <c:v>0.67</c:v>
                </c:pt>
                <c:pt idx="24">
                  <c:v>0.67476329867765761</c:v>
                </c:pt>
                <c:pt idx="25">
                  <c:v>0.68652159271886537</c:v>
                </c:pt>
                <c:pt idx="26">
                  <c:v>0.69827907240549425</c:v>
                </c:pt>
                <c:pt idx="27">
                  <c:v>0.71003573944373477</c:v>
                </c:pt>
                <c:pt idx="28">
                  <c:v>0.72179159568340689</c:v>
                </c:pt>
                <c:pt idx="29">
                  <c:v>0.73354664311294948</c:v>
                </c:pt>
                <c:pt idx="30">
                  <c:v>0.74530088385441873</c:v>
                </c:pt>
              </c:numCache>
            </c:numRef>
          </c:val>
          <c:smooth val="0"/>
          <c:extLst>
            <c:ext xmlns:c16="http://schemas.microsoft.com/office/drawing/2014/chart" uri="{C3380CC4-5D6E-409C-BE32-E72D297353CC}">
              <c16:uniqueId val="{00000002-ACE3-4E75-B991-068A95EA4B02}"/>
            </c:ext>
          </c:extLst>
        </c:ser>
        <c:ser>
          <c:idx val="3"/>
          <c:order val="3"/>
          <c:tx>
            <c:strRef>
              <c:f>[1]forecasting!$E$71</c:f>
              <c:strCache>
                <c:ptCount val="1"/>
                <c:pt idx="0">
                  <c:v>Upper Confidence Bound(Current Scenario)</c:v>
                </c:pt>
              </c:strCache>
            </c:strRef>
          </c:tx>
          <c:spPr>
            <a:ln w="28575" cap="rnd">
              <a:solidFill>
                <a:schemeClr val="accent4"/>
              </a:solidFill>
              <a:round/>
            </a:ln>
            <a:effectLst/>
          </c:spPr>
          <c:marker>
            <c:symbol val="none"/>
          </c:marker>
          <c:cat>
            <c:numRef>
              <c:f>[1]forecasting!$A$72:$A$102</c:f>
              <c:numCache>
                <c:formatCode>General</c:formatCode>
                <c:ptCount val="3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numCache>
            </c:numRef>
          </c:cat>
          <c:val>
            <c:numRef>
              <c:f>[1]forecasting!$E$72:$E$102</c:f>
              <c:numCache>
                <c:formatCode>General</c:formatCode>
                <c:ptCount val="31"/>
                <c:pt idx="23">
                  <c:v>0.67</c:v>
                </c:pt>
                <c:pt idx="24">
                  <c:v>0.69652226642651482</c:v>
                </c:pt>
                <c:pt idx="25">
                  <c:v>0.70839126048632217</c:v>
                </c:pt>
                <c:pt idx="26">
                  <c:v>0.7202610689007084</c:v>
                </c:pt>
                <c:pt idx="27">
                  <c:v>0.73213168996348299</c:v>
                </c:pt>
                <c:pt idx="28">
                  <c:v>0.7440031218248262</c:v>
                </c:pt>
                <c:pt idx="29">
                  <c:v>0.7558753624962985</c:v>
                </c:pt>
                <c:pt idx="30">
                  <c:v>0.76774840985584458</c:v>
                </c:pt>
              </c:numCache>
            </c:numRef>
          </c:val>
          <c:smooth val="0"/>
          <c:extLst>
            <c:ext xmlns:c16="http://schemas.microsoft.com/office/drawing/2014/chart" uri="{C3380CC4-5D6E-409C-BE32-E72D297353CC}">
              <c16:uniqueId val="{00000003-ACE3-4E75-B991-068A95EA4B02}"/>
            </c:ext>
          </c:extLst>
        </c:ser>
        <c:dLbls>
          <c:showLegendKey val="0"/>
          <c:showVal val="0"/>
          <c:showCatName val="0"/>
          <c:showSerName val="0"/>
          <c:showPercent val="0"/>
          <c:showBubbleSize val="0"/>
        </c:dLbls>
        <c:smooth val="0"/>
        <c:axId val="1656364639"/>
        <c:axId val="1656366559"/>
      </c:lineChart>
      <c:catAx>
        <c:axId val="165636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366559"/>
        <c:crosses val="autoZero"/>
        <c:auto val="1"/>
        <c:lblAlgn val="ctr"/>
        <c:lblOffset val="100"/>
        <c:noMultiLvlLbl val="0"/>
      </c:catAx>
      <c:valAx>
        <c:axId val="1656366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6364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a:t>
            </a:r>
            <a:r>
              <a:rPr lang="en-US" baseline="0"/>
              <a:t>2 Reduction(3yrs)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Forecasting!$B$1</c:f>
              <c:strCache>
                <c:ptCount val="1"/>
                <c:pt idx="0">
                  <c:v>CO2 Reduction (Gt)</c:v>
                </c:pt>
              </c:strCache>
            </c:strRef>
          </c:tx>
          <c:spPr>
            <a:ln w="28575" cap="rnd">
              <a:solidFill>
                <a:schemeClr val="accent1"/>
              </a:solidFill>
              <a:round/>
            </a:ln>
            <a:effectLst/>
          </c:spPr>
          <c:marker>
            <c:symbol val="none"/>
          </c:marker>
          <c:cat>
            <c:numRef>
              <c:f>Forecasting!$A$2:$A$32</c:f>
              <c:numCache>
                <c:formatCode>General</c:formatCode>
                <c:ptCount val="3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numCache>
            </c:numRef>
          </c:cat>
          <c:val>
            <c:numRef>
              <c:f>Forecasting!$B$2:$B$32</c:f>
              <c:numCache>
                <c:formatCode>General</c:formatCode>
                <c:ptCount val="31"/>
                <c:pt idx="0">
                  <c:v>0.4</c:v>
                </c:pt>
                <c:pt idx="1">
                  <c:v>0.42</c:v>
                </c:pt>
                <c:pt idx="2">
                  <c:v>0.44</c:v>
                </c:pt>
                <c:pt idx="3">
                  <c:v>0.43</c:v>
                </c:pt>
                <c:pt idx="4">
                  <c:v>0.45</c:v>
                </c:pt>
                <c:pt idx="5">
                  <c:v>0.46</c:v>
                </c:pt>
                <c:pt idx="6">
                  <c:v>0.47</c:v>
                </c:pt>
                <c:pt idx="7">
                  <c:v>0.48</c:v>
                </c:pt>
                <c:pt idx="8">
                  <c:v>0.49</c:v>
                </c:pt>
                <c:pt idx="9">
                  <c:v>0.5</c:v>
                </c:pt>
                <c:pt idx="10">
                  <c:v>0.52</c:v>
                </c:pt>
                <c:pt idx="11">
                  <c:v>0.54</c:v>
                </c:pt>
                <c:pt idx="12">
                  <c:v>0.55000000000000004</c:v>
                </c:pt>
                <c:pt idx="13">
                  <c:v>0.56000000000000005</c:v>
                </c:pt>
                <c:pt idx="14">
                  <c:v>0.56999999999999995</c:v>
                </c:pt>
                <c:pt idx="15">
                  <c:v>0.57999999999999996</c:v>
                </c:pt>
                <c:pt idx="16">
                  <c:v>0.59</c:v>
                </c:pt>
                <c:pt idx="17">
                  <c:v>0.6</c:v>
                </c:pt>
                <c:pt idx="18">
                  <c:v>0.62</c:v>
                </c:pt>
                <c:pt idx="19">
                  <c:v>0.63</c:v>
                </c:pt>
                <c:pt idx="20">
                  <c:v>0.64</c:v>
                </c:pt>
                <c:pt idx="21">
                  <c:v>0.65</c:v>
                </c:pt>
                <c:pt idx="22">
                  <c:v>0.66</c:v>
                </c:pt>
                <c:pt idx="23">
                  <c:v>0.67</c:v>
                </c:pt>
                <c:pt idx="24">
                  <c:v>0.68</c:v>
                </c:pt>
                <c:pt idx="25">
                  <c:v>0.69</c:v>
                </c:pt>
                <c:pt idx="26">
                  <c:v>0.7</c:v>
                </c:pt>
                <c:pt idx="27">
                  <c:v>0.71</c:v>
                </c:pt>
                <c:pt idx="28">
                  <c:v>0.72</c:v>
                </c:pt>
                <c:pt idx="29">
                  <c:v>0.73</c:v>
                </c:pt>
                <c:pt idx="30">
                  <c:v>0.74</c:v>
                </c:pt>
              </c:numCache>
            </c:numRef>
          </c:val>
          <c:smooth val="0"/>
          <c:extLst>
            <c:ext xmlns:c16="http://schemas.microsoft.com/office/drawing/2014/chart" uri="{C3380CC4-5D6E-409C-BE32-E72D297353CC}">
              <c16:uniqueId val="{00000000-1090-44E1-A637-4C8CC3CF57B3}"/>
            </c:ext>
          </c:extLst>
        </c:ser>
        <c:ser>
          <c:idx val="1"/>
          <c:order val="1"/>
          <c:tx>
            <c:strRef>
              <c:f>Forecasting!$C$1</c:f>
              <c:strCache>
                <c:ptCount val="1"/>
                <c:pt idx="0">
                  <c:v>SMA (3-year)</c:v>
                </c:pt>
              </c:strCache>
            </c:strRef>
          </c:tx>
          <c:spPr>
            <a:ln w="28575" cap="rnd">
              <a:solidFill>
                <a:schemeClr val="accent2"/>
              </a:solidFill>
              <a:round/>
            </a:ln>
            <a:effectLst/>
          </c:spPr>
          <c:marker>
            <c:symbol val="none"/>
          </c:marker>
          <c:cat>
            <c:numRef>
              <c:f>Forecasting!$A$2:$A$32</c:f>
              <c:numCache>
                <c:formatCode>General</c:formatCode>
                <c:ptCount val="3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numCache>
            </c:numRef>
          </c:cat>
          <c:val>
            <c:numRef>
              <c:f>Forecasting!$C$2:$C$32</c:f>
              <c:numCache>
                <c:formatCode>General</c:formatCode>
                <c:ptCount val="31"/>
                <c:pt idx="3">
                  <c:v>0.42</c:v>
                </c:pt>
                <c:pt idx="4">
                  <c:v>0.43</c:v>
                </c:pt>
                <c:pt idx="5">
                  <c:v>0.44</c:v>
                </c:pt>
                <c:pt idx="6">
                  <c:v>0.44666666666666671</c:v>
                </c:pt>
                <c:pt idx="7">
                  <c:v>0.45999999999999996</c:v>
                </c:pt>
                <c:pt idx="8">
                  <c:v>0.47</c:v>
                </c:pt>
                <c:pt idx="9">
                  <c:v>0.48</c:v>
                </c:pt>
                <c:pt idx="10">
                  <c:v>0.49</c:v>
                </c:pt>
                <c:pt idx="11">
                  <c:v>0.5033333333333333</c:v>
                </c:pt>
                <c:pt idx="12">
                  <c:v>0.52</c:v>
                </c:pt>
                <c:pt idx="13">
                  <c:v>0.53666666666666674</c:v>
                </c:pt>
                <c:pt idx="14">
                  <c:v>0.55000000000000004</c:v>
                </c:pt>
                <c:pt idx="15">
                  <c:v>0.56000000000000005</c:v>
                </c:pt>
                <c:pt idx="16">
                  <c:v>0.56999999999999995</c:v>
                </c:pt>
                <c:pt idx="17">
                  <c:v>0.57999999999999996</c:v>
                </c:pt>
                <c:pt idx="18">
                  <c:v>0.59</c:v>
                </c:pt>
                <c:pt idx="19">
                  <c:v>0.60333333333333339</c:v>
                </c:pt>
                <c:pt idx="20">
                  <c:v>0.6166666666666667</c:v>
                </c:pt>
                <c:pt idx="21">
                  <c:v>0.63</c:v>
                </c:pt>
                <c:pt idx="22">
                  <c:v>0.64</c:v>
                </c:pt>
                <c:pt idx="23">
                  <c:v>0.65</c:v>
                </c:pt>
                <c:pt idx="24">
                  <c:v>0.66</c:v>
                </c:pt>
                <c:pt idx="25">
                  <c:v>0.67</c:v>
                </c:pt>
                <c:pt idx="26">
                  <c:v>0.68</c:v>
                </c:pt>
                <c:pt idx="27">
                  <c:v>0.69000000000000006</c:v>
                </c:pt>
                <c:pt idx="28">
                  <c:v>0.69999999999999984</c:v>
                </c:pt>
                <c:pt idx="29">
                  <c:v>0.71</c:v>
                </c:pt>
                <c:pt idx="30">
                  <c:v>0.72000000000000008</c:v>
                </c:pt>
              </c:numCache>
            </c:numRef>
          </c:val>
          <c:smooth val="0"/>
          <c:extLst>
            <c:ext xmlns:c16="http://schemas.microsoft.com/office/drawing/2014/chart" uri="{C3380CC4-5D6E-409C-BE32-E72D297353CC}">
              <c16:uniqueId val="{00000001-1090-44E1-A637-4C8CC3CF57B3}"/>
            </c:ext>
          </c:extLst>
        </c:ser>
        <c:dLbls>
          <c:showLegendKey val="0"/>
          <c:showVal val="0"/>
          <c:showCatName val="0"/>
          <c:showSerName val="0"/>
          <c:showPercent val="0"/>
          <c:showBubbleSize val="0"/>
        </c:dLbls>
        <c:smooth val="0"/>
        <c:axId val="1104782415"/>
        <c:axId val="1104784335"/>
      </c:lineChart>
      <c:catAx>
        <c:axId val="1104782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784335"/>
        <c:crosses val="autoZero"/>
        <c:auto val="1"/>
        <c:lblAlgn val="ctr"/>
        <c:lblOffset val="100"/>
        <c:noMultiLvlLbl val="0"/>
      </c:catAx>
      <c:valAx>
        <c:axId val="110478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47824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CO2</a:t>
            </a:r>
            <a:r>
              <a:rPr lang="en-US" baseline="0"/>
              <a:t> Reduction(5 yrs)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Forecasting!$B$35</c:f>
              <c:strCache>
                <c:ptCount val="1"/>
                <c:pt idx="0">
                  <c:v>CO2 Reduction (Gt)</c:v>
                </c:pt>
              </c:strCache>
            </c:strRef>
          </c:tx>
          <c:spPr>
            <a:ln w="28575" cap="rnd">
              <a:solidFill>
                <a:schemeClr val="accent1"/>
              </a:solidFill>
              <a:round/>
            </a:ln>
            <a:effectLst/>
          </c:spPr>
          <c:marker>
            <c:symbol val="none"/>
          </c:marker>
          <c:cat>
            <c:numRef>
              <c:f>Forecasting!$A$36:$A$66</c:f>
              <c:numCache>
                <c:formatCode>General</c:formatCode>
                <c:ptCount val="3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numCache>
            </c:numRef>
          </c:cat>
          <c:val>
            <c:numRef>
              <c:f>Forecasting!$B$36:$B$66</c:f>
              <c:numCache>
                <c:formatCode>General</c:formatCode>
                <c:ptCount val="31"/>
                <c:pt idx="0">
                  <c:v>0.4</c:v>
                </c:pt>
                <c:pt idx="1">
                  <c:v>0.42</c:v>
                </c:pt>
                <c:pt idx="2">
                  <c:v>0.44</c:v>
                </c:pt>
                <c:pt idx="3">
                  <c:v>0.43</c:v>
                </c:pt>
                <c:pt idx="4">
                  <c:v>0.45</c:v>
                </c:pt>
                <c:pt idx="5">
                  <c:v>0.46</c:v>
                </c:pt>
                <c:pt idx="6">
                  <c:v>0.47</c:v>
                </c:pt>
                <c:pt idx="7">
                  <c:v>0.48</c:v>
                </c:pt>
                <c:pt idx="8">
                  <c:v>0.49</c:v>
                </c:pt>
                <c:pt idx="9">
                  <c:v>0.5</c:v>
                </c:pt>
                <c:pt idx="10">
                  <c:v>0.52</c:v>
                </c:pt>
                <c:pt idx="11">
                  <c:v>0.54</c:v>
                </c:pt>
                <c:pt idx="12">
                  <c:v>0.55000000000000004</c:v>
                </c:pt>
                <c:pt idx="13">
                  <c:v>0.56000000000000005</c:v>
                </c:pt>
                <c:pt idx="14">
                  <c:v>0.56999999999999995</c:v>
                </c:pt>
                <c:pt idx="15">
                  <c:v>0.57999999999999996</c:v>
                </c:pt>
                <c:pt idx="16">
                  <c:v>0.59</c:v>
                </c:pt>
                <c:pt idx="17">
                  <c:v>0.6</c:v>
                </c:pt>
                <c:pt idx="18">
                  <c:v>0.62</c:v>
                </c:pt>
                <c:pt idx="19">
                  <c:v>0.63</c:v>
                </c:pt>
                <c:pt idx="20">
                  <c:v>0.64</c:v>
                </c:pt>
                <c:pt idx="21">
                  <c:v>0.65</c:v>
                </c:pt>
                <c:pt idx="22">
                  <c:v>0.66</c:v>
                </c:pt>
                <c:pt idx="23">
                  <c:v>0.67</c:v>
                </c:pt>
                <c:pt idx="24">
                  <c:v>0.68</c:v>
                </c:pt>
                <c:pt idx="25">
                  <c:v>0.69</c:v>
                </c:pt>
                <c:pt idx="26">
                  <c:v>0.7</c:v>
                </c:pt>
                <c:pt idx="27">
                  <c:v>0.71</c:v>
                </c:pt>
                <c:pt idx="28">
                  <c:v>0.72</c:v>
                </c:pt>
                <c:pt idx="29">
                  <c:v>0.73</c:v>
                </c:pt>
                <c:pt idx="30">
                  <c:v>0.74</c:v>
                </c:pt>
              </c:numCache>
            </c:numRef>
          </c:val>
          <c:smooth val="0"/>
          <c:extLst>
            <c:ext xmlns:c16="http://schemas.microsoft.com/office/drawing/2014/chart" uri="{C3380CC4-5D6E-409C-BE32-E72D297353CC}">
              <c16:uniqueId val="{00000000-F0E6-4309-9E83-2A678220775E}"/>
            </c:ext>
          </c:extLst>
        </c:ser>
        <c:ser>
          <c:idx val="1"/>
          <c:order val="1"/>
          <c:tx>
            <c:strRef>
              <c:f>Forecasting!$C$35</c:f>
              <c:strCache>
                <c:ptCount val="1"/>
                <c:pt idx="0">
                  <c:v>WMA (5-year)</c:v>
                </c:pt>
              </c:strCache>
            </c:strRef>
          </c:tx>
          <c:spPr>
            <a:ln w="28575" cap="rnd">
              <a:solidFill>
                <a:schemeClr val="accent2"/>
              </a:solidFill>
              <a:round/>
            </a:ln>
            <a:effectLst/>
          </c:spPr>
          <c:marker>
            <c:symbol val="none"/>
          </c:marker>
          <c:cat>
            <c:numRef>
              <c:f>Forecasting!$A$36:$A$66</c:f>
              <c:numCache>
                <c:formatCode>General</c:formatCode>
                <c:ptCount val="3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numCache>
            </c:numRef>
          </c:cat>
          <c:val>
            <c:numRef>
              <c:f>Forecasting!$C$36:$C$66</c:f>
              <c:numCache>
                <c:formatCode>General</c:formatCode>
                <c:ptCount val="31"/>
                <c:pt idx="4">
                  <c:v>0.42249999999999999</c:v>
                </c:pt>
                <c:pt idx="5">
                  <c:v>0.435</c:v>
                </c:pt>
                <c:pt idx="6">
                  <c:v>0.44500000000000001</c:v>
                </c:pt>
                <c:pt idx="7">
                  <c:v>0.45250000000000001</c:v>
                </c:pt>
                <c:pt idx="8">
                  <c:v>0.46499999999999997</c:v>
                </c:pt>
                <c:pt idx="9">
                  <c:v>0.47499999999999998</c:v>
                </c:pt>
                <c:pt idx="10">
                  <c:v>0.48499999999999999</c:v>
                </c:pt>
                <c:pt idx="11">
                  <c:v>0.4975</c:v>
                </c:pt>
                <c:pt idx="12">
                  <c:v>0.51249999999999996</c:v>
                </c:pt>
                <c:pt idx="13">
                  <c:v>0.52750000000000008</c:v>
                </c:pt>
                <c:pt idx="14">
                  <c:v>0.54249999999999998</c:v>
                </c:pt>
                <c:pt idx="15">
                  <c:v>0.55500000000000005</c:v>
                </c:pt>
                <c:pt idx="16">
                  <c:v>0.56500000000000006</c:v>
                </c:pt>
                <c:pt idx="17">
                  <c:v>0.57499999999999996</c:v>
                </c:pt>
                <c:pt idx="18">
                  <c:v>0.58499999999999996</c:v>
                </c:pt>
                <c:pt idx="19">
                  <c:v>0.59750000000000003</c:v>
                </c:pt>
                <c:pt idx="20">
                  <c:v>0.61</c:v>
                </c:pt>
                <c:pt idx="21">
                  <c:v>0.62250000000000005</c:v>
                </c:pt>
                <c:pt idx="22">
                  <c:v>0.63500000000000001</c:v>
                </c:pt>
                <c:pt idx="23">
                  <c:v>0.64500000000000002</c:v>
                </c:pt>
                <c:pt idx="24">
                  <c:v>0.65500000000000003</c:v>
                </c:pt>
                <c:pt idx="25">
                  <c:v>0.66500000000000004</c:v>
                </c:pt>
                <c:pt idx="26">
                  <c:v>0.67500000000000004</c:v>
                </c:pt>
                <c:pt idx="27">
                  <c:v>0.68500000000000005</c:v>
                </c:pt>
                <c:pt idx="28">
                  <c:v>0.69500000000000006</c:v>
                </c:pt>
                <c:pt idx="29">
                  <c:v>0.70499999999999985</c:v>
                </c:pt>
                <c:pt idx="30">
                  <c:v>0.71499999999999997</c:v>
                </c:pt>
              </c:numCache>
            </c:numRef>
          </c:val>
          <c:smooth val="0"/>
          <c:extLst>
            <c:ext xmlns:c16="http://schemas.microsoft.com/office/drawing/2014/chart" uri="{C3380CC4-5D6E-409C-BE32-E72D297353CC}">
              <c16:uniqueId val="{00000001-F0E6-4309-9E83-2A678220775E}"/>
            </c:ext>
          </c:extLst>
        </c:ser>
        <c:dLbls>
          <c:showLegendKey val="0"/>
          <c:showVal val="0"/>
          <c:showCatName val="0"/>
          <c:showSerName val="0"/>
          <c:showPercent val="0"/>
          <c:showBubbleSize val="0"/>
        </c:dLbls>
        <c:smooth val="0"/>
        <c:axId val="1216361583"/>
        <c:axId val="1283799871"/>
      </c:lineChart>
      <c:catAx>
        <c:axId val="121636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799871"/>
        <c:crosses val="autoZero"/>
        <c:auto val="1"/>
        <c:lblAlgn val="ctr"/>
        <c:lblOffset val="100"/>
        <c:noMultiLvlLbl val="0"/>
      </c:catAx>
      <c:valAx>
        <c:axId val="128379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6361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281940</xdr:colOff>
      <xdr:row>26</xdr:row>
      <xdr:rowOff>41910</xdr:rowOff>
    </xdr:from>
    <xdr:to>
      <xdr:col>13</xdr:col>
      <xdr:colOff>403860</xdr:colOff>
      <xdr:row>41</xdr:row>
      <xdr:rowOff>41910</xdr:rowOff>
    </xdr:to>
    <xdr:graphicFrame macro="">
      <xdr:nvGraphicFramePr>
        <xdr:cNvPr id="2" name="Chart 1">
          <a:extLst>
            <a:ext uri="{FF2B5EF4-FFF2-40B4-BE49-F238E27FC236}">
              <a16:creationId xmlns:a16="http://schemas.microsoft.com/office/drawing/2014/main" id="{B9712E78-4837-7B77-5A0F-06B5862014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4</xdr:row>
      <xdr:rowOff>72390</xdr:rowOff>
    </xdr:from>
    <xdr:to>
      <xdr:col>19</xdr:col>
      <xdr:colOff>518160</xdr:colOff>
      <xdr:row>19</xdr:row>
      <xdr:rowOff>53340</xdr:rowOff>
    </xdr:to>
    <xdr:graphicFrame macro="">
      <xdr:nvGraphicFramePr>
        <xdr:cNvPr id="4" name="Chart 1">
          <a:extLst>
            <a:ext uri="{FF2B5EF4-FFF2-40B4-BE49-F238E27FC236}">
              <a16:creationId xmlns:a16="http://schemas.microsoft.com/office/drawing/2014/main" id="{B3844E23-FC6A-B1C5-2512-0911FC308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281940</xdr:colOff>
      <xdr:row>75</xdr:row>
      <xdr:rowOff>137160</xdr:rowOff>
    </xdr:from>
    <xdr:to>
      <xdr:col>16</xdr:col>
      <xdr:colOff>457200</xdr:colOff>
      <xdr:row>90</xdr:row>
      <xdr:rowOff>137160</xdr:rowOff>
    </xdr:to>
    <xdr:graphicFrame macro="">
      <xdr:nvGraphicFramePr>
        <xdr:cNvPr id="6" name="Chart 1">
          <a:extLst>
            <a:ext uri="{FF2B5EF4-FFF2-40B4-BE49-F238E27FC236}">
              <a16:creationId xmlns:a16="http://schemas.microsoft.com/office/drawing/2014/main" id="{B2B66CA6-ADB3-4436-90A3-F6F2F7890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906780</xdr:colOff>
      <xdr:row>3</xdr:row>
      <xdr:rowOff>72390</xdr:rowOff>
    </xdr:from>
    <xdr:to>
      <xdr:col>10</xdr:col>
      <xdr:colOff>167640</xdr:colOff>
      <xdr:row>18</xdr:row>
      <xdr:rowOff>72390</xdr:rowOff>
    </xdr:to>
    <xdr:graphicFrame macro="">
      <xdr:nvGraphicFramePr>
        <xdr:cNvPr id="4" name="Chart 3">
          <a:extLst>
            <a:ext uri="{FF2B5EF4-FFF2-40B4-BE49-F238E27FC236}">
              <a16:creationId xmlns:a16="http://schemas.microsoft.com/office/drawing/2014/main" id="{3D4AB97C-AF12-E4FE-13FB-4C52CC416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1005840</xdr:colOff>
      <xdr:row>38</xdr:row>
      <xdr:rowOff>64770</xdr:rowOff>
    </xdr:from>
    <xdr:to>
      <xdr:col>7</xdr:col>
      <xdr:colOff>129540</xdr:colOff>
      <xdr:row>53</xdr:row>
      <xdr:rowOff>64770</xdr:rowOff>
    </xdr:to>
    <xdr:graphicFrame macro="">
      <xdr:nvGraphicFramePr>
        <xdr:cNvPr id="5" name="Chart 4">
          <a:extLst>
            <a:ext uri="{FF2B5EF4-FFF2-40B4-BE49-F238E27FC236}">
              <a16:creationId xmlns:a16="http://schemas.microsoft.com/office/drawing/2014/main" id="{8F169508-4A73-234D-AAF6-8D9B575CE1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uswara\Desktop\forecasting.xlsx" TargetMode="External"/><Relationship Id="rId1" Type="http://schemas.openxmlformats.org/officeDocument/2006/relationships/externalLinkPath" Target="https://centralmichigan-my.sharepoint.com/Users/Suswara/Desktop/forecas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recasting"/>
    </sheetNames>
    <sheetDataSet>
      <sheetData sheetId="0">
        <row r="1">
          <cell r="B1" t="str">
            <v>CO2 Reduction (Gt)</v>
          </cell>
        </row>
        <row r="71">
          <cell r="B71" t="str">
            <v>CO2 Reduction (Gt)</v>
          </cell>
          <cell r="C71" t="str">
            <v>Forecast(Current Scenario)</v>
          </cell>
          <cell r="D71" t="str">
            <v>Lower Confidence Bound(Current Scenario)</v>
          </cell>
          <cell r="E71" t="str">
            <v>Upper Confidence Bound(Current Scenario)</v>
          </cell>
        </row>
        <row r="72">
          <cell r="A72">
            <v>2000</v>
          </cell>
          <cell r="B72">
            <v>0.4</v>
          </cell>
        </row>
        <row r="73">
          <cell r="A73">
            <v>2001</v>
          </cell>
          <cell r="B73">
            <v>0.42</v>
          </cell>
        </row>
        <row r="74">
          <cell r="A74">
            <v>2002</v>
          </cell>
          <cell r="B74">
            <v>0.44</v>
          </cell>
        </row>
        <row r="75">
          <cell r="A75">
            <v>2003</v>
          </cell>
          <cell r="B75">
            <v>0.43</v>
          </cell>
        </row>
        <row r="76">
          <cell r="A76">
            <v>2004</v>
          </cell>
          <cell r="B76">
            <v>0.45</v>
          </cell>
        </row>
        <row r="77">
          <cell r="A77">
            <v>2005</v>
          </cell>
          <cell r="B77">
            <v>0.46</v>
          </cell>
        </row>
        <row r="78">
          <cell r="A78">
            <v>2006</v>
          </cell>
          <cell r="B78">
            <v>0.47</v>
          </cell>
        </row>
        <row r="79">
          <cell r="A79">
            <v>2007</v>
          </cell>
          <cell r="B79">
            <v>0.48</v>
          </cell>
        </row>
        <row r="80">
          <cell r="A80">
            <v>2008</v>
          </cell>
          <cell r="B80">
            <v>0.49</v>
          </cell>
        </row>
        <row r="81">
          <cell r="A81">
            <v>2009</v>
          </cell>
          <cell r="B81">
            <v>0.5</v>
          </cell>
        </row>
        <row r="82">
          <cell r="A82">
            <v>2010</v>
          </cell>
          <cell r="B82">
            <v>0.52</v>
          </cell>
        </row>
        <row r="83">
          <cell r="A83">
            <v>2011</v>
          </cell>
          <cell r="B83">
            <v>0.54</v>
          </cell>
        </row>
        <row r="84">
          <cell r="A84">
            <v>2012</v>
          </cell>
          <cell r="B84">
            <v>0.55000000000000004</v>
          </cell>
        </row>
        <row r="85">
          <cell r="A85">
            <v>2013</v>
          </cell>
          <cell r="B85">
            <v>0.56000000000000005</v>
          </cell>
        </row>
        <row r="86">
          <cell r="A86">
            <v>2014</v>
          </cell>
          <cell r="B86">
            <v>0.56999999999999995</v>
          </cell>
        </row>
        <row r="87">
          <cell r="A87">
            <v>2015</v>
          </cell>
          <cell r="B87">
            <v>0.57999999999999996</v>
          </cell>
        </row>
        <row r="88">
          <cell r="A88">
            <v>2016</v>
          </cell>
          <cell r="B88">
            <v>0.59</v>
          </cell>
        </row>
        <row r="89">
          <cell r="A89">
            <v>2017</v>
          </cell>
          <cell r="B89">
            <v>0.6</v>
          </cell>
        </row>
        <row r="90">
          <cell r="A90">
            <v>2018</v>
          </cell>
          <cell r="B90">
            <v>0.62</v>
          </cell>
        </row>
        <row r="91">
          <cell r="A91">
            <v>2019</v>
          </cell>
          <cell r="B91">
            <v>0.63</v>
          </cell>
        </row>
        <row r="92">
          <cell r="A92">
            <v>2020</v>
          </cell>
          <cell r="B92">
            <v>0.64</v>
          </cell>
        </row>
        <row r="93">
          <cell r="A93">
            <v>2021</v>
          </cell>
          <cell r="B93">
            <v>0.65</v>
          </cell>
        </row>
        <row r="94">
          <cell r="A94">
            <v>2022</v>
          </cell>
          <cell r="B94">
            <v>0.66</v>
          </cell>
        </row>
        <row r="95">
          <cell r="A95">
            <v>2023</v>
          </cell>
          <cell r="B95">
            <v>0.67</v>
          </cell>
          <cell r="C95">
            <v>0.67</v>
          </cell>
          <cell r="D95">
            <v>0.67</v>
          </cell>
          <cell r="E95">
            <v>0.67</v>
          </cell>
        </row>
        <row r="96">
          <cell r="A96">
            <v>2024</v>
          </cell>
          <cell r="C96">
            <v>0.68564278255208622</v>
          </cell>
          <cell r="D96">
            <v>0.67476329867765761</v>
          </cell>
          <cell r="E96">
            <v>0.69652226642651482</v>
          </cell>
        </row>
        <row r="97">
          <cell r="A97">
            <v>2025</v>
          </cell>
          <cell r="C97">
            <v>0.69745642660259377</v>
          </cell>
          <cell r="D97">
            <v>0.68652159271886537</v>
          </cell>
          <cell r="E97">
            <v>0.70839126048632217</v>
          </cell>
        </row>
        <row r="98">
          <cell r="A98">
            <v>2026</v>
          </cell>
          <cell r="C98">
            <v>0.70927007065310133</v>
          </cell>
          <cell r="D98">
            <v>0.69827907240549425</v>
          </cell>
          <cell r="E98">
            <v>0.7202610689007084</v>
          </cell>
        </row>
        <row r="99">
          <cell r="A99">
            <v>2027</v>
          </cell>
          <cell r="C99">
            <v>0.72108371470360888</v>
          </cell>
          <cell r="D99">
            <v>0.71003573944373477</v>
          </cell>
          <cell r="E99">
            <v>0.73213168996348299</v>
          </cell>
        </row>
        <row r="100">
          <cell r="A100">
            <v>2028</v>
          </cell>
          <cell r="C100">
            <v>0.73289735875411655</v>
          </cell>
          <cell r="D100">
            <v>0.72179159568340689</v>
          </cell>
          <cell r="E100">
            <v>0.7440031218248262</v>
          </cell>
        </row>
        <row r="101">
          <cell r="A101">
            <v>2029</v>
          </cell>
          <cell r="C101">
            <v>0.74471100280462399</v>
          </cell>
          <cell r="D101">
            <v>0.73354664311294948</v>
          </cell>
          <cell r="E101">
            <v>0.7558753624962985</v>
          </cell>
        </row>
        <row r="102">
          <cell r="A102">
            <v>2030</v>
          </cell>
          <cell r="C102">
            <v>0.75652464685513165</v>
          </cell>
          <cell r="D102">
            <v>0.74530088385441873</v>
          </cell>
          <cell r="E102">
            <v>0.76774840985584458</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62AF15-1E42-4A84-A7AD-81E1519EBE96}" name="Table1" displayName="Table1" ref="A71:E102" totalsRowShown="0" headerRowDxfId="6" dataDxfId="5">
  <autoFilter ref="A71:E102" xr:uid="{2762AF15-1E42-4A84-A7AD-81E1519EBE96}"/>
  <tableColumns count="5">
    <tableColumn id="1" xr3:uid="{876B3010-B97D-432B-A9A9-490A96ACED90}" name="Year" dataDxfId="4"/>
    <tableColumn id="2" xr3:uid="{BA58C53F-6D83-418A-87B5-07FC7170F880}" name="CO2 Reduction (Gt)" dataDxfId="3"/>
    <tableColumn id="3" xr3:uid="{347126E3-0077-47D8-BA3F-482CCB79DC7C}" name="Forecast(Current Scenario)" dataDxfId="2">
      <calculatedColumnFormula>_xlfn.FORECAST.ETS(A72,$B$72:$B$95,$A$72:$A$95,1,1)</calculatedColumnFormula>
    </tableColumn>
    <tableColumn id="4" xr3:uid="{0087F9AA-F9DE-41D0-92CE-101D4F49A3AE}" name="Lower Confidence Bound(Current Scenario)" dataDxfId="1">
      <calculatedColumnFormula>C72-_xlfn.FORECAST.ETS.CONFINT(A72,$B$72:$B$95,$A$72:$A$95,0.95,1,1)</calculatedColumnFormula>
    </tableColumn>
    <tableColumn id="5" xr3:uid="{4E602A04-B0D4-4D18-9914-79CCBBB8AA25}" name="Upper Confidence Bound(Current Scenario)" dataDxfId="0">
      <calculatedColumnFormula>C72+_xlfn.FORECAST.ETS.CONFINT(A72,$B$72:$B$95,$A$72:$A$95,0.95,1,1)</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EAE9140-70A2-40AB-B420-5554A5CF2ACF}">
  <we:reference id="73d20708-c99a-400a-95ae-5f6b394f4054" version="2.0.0.0" store="EXCatalog" storeType="EXCatalog"/>
  <we:alternateReferences>
    <we:reference id="WA104379190" version="2.0.0.0" store="en-US" storeType="OMEX"/>
  </we:alternateReferences>
  <we:properties/>
  <we:bindings>
    <we:binding id="RangeSelect" type="matrix" appref="{59A4FCFE-8131-414A-A3C2-F0ADE784C868}"/>
    <we:binding id="InputY" type="matrix" appref="{304BFCD6-8793-4247-AE28-49F7D9C4B267}"/>
    <we:binding id="InputX" type="matrix" appref="{5268B4E0-2FB3-41C0-92FE-7023EAE17C7B}"/>
    <we:binding id="Output" type="matrix" appref="{1C6D4753-D78B-4625-88D0-C20AB276B49D}"/>
    <we:binding id="Input" type="matrix" appref="{8AAA72C3-7487-4331-B053-A22454E2A5E5}"/>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9"/>
  <sheetViews>
    <sheetView topLeftCell="H1" zoomScale="60" zoomScaleNormal="60" workbookViewId="0">
      <selection activeCell="AQ41" sqref="AQ41"/>
    </sheetView>
  </sheetViews>
  <sheetFormatPr defaultRowHeight="14.4" x14ac:dyDescent="0.3"/>
  <cols>
    <col min="1" max="1" width="12.88671875" style="2" customWidth="1"/>
    <col min="2" max="5" width="16.6640625" style="1" customWidth="1"/>
    <col min="6" max="6" width="20.109375" style="4" customWidth="1"/>
    <col min="7" max="7" width="19.33203125" style="4" customWidth="1"/>
    <col min="8" max="8" width="16.6640625" style="3" customWidth="1"/>
    <col min="9" max="9" width="19.33203125" style="9" customWidth="1"/>
    <col min="11" max="11" width="9.44140625" customWidth="1"/>
    <col min="29" max="29" width="9.44140625" customWidth="1"/>
    <col min="30" max="30" width="13.109375" customWidth="1"/>
    <col min="32" max="32" width="8.88671875" customWidth="1"/>
  </cols>
  <sheetData>
    <row r="1" spans="1:42" ht="32.4" customHeight="1" thickBot="1" x14ac:dyDescent="0.35">
      <c r="A1" s="46" t="s">
        <v>1</v>
      </c>
      <c r="B1" s="48" t="s">
        <v>9</v>
      </c>
      <c r="C1" s="48"/>
      <c r="D1" s="48"/>
      <c r="E1" s="48"/>
      <c r="F1" s="48"/>
      <c r="G1" s="48"/>
      <c r="H1" s="49"/>
      <c r="I1" s="16" t="s">
        <v>10</v>
      </c>
      <c r="L1" s="14" t="s">
        <v>33</v>
      </c>
      <c r="M1" s="14"/>
      <c r="N1" s="14"/>
      <c r="O1" s="14"/>
      <c r="Q1" s="14" t="s">
        <v>34</v>
      </c>
      <c r="R1" s="14"/>
      <c r="S1" s="14"/>
      <c r="T1" s="14"/>
      <c r="U1" s="14"/>
      <c r="V1" s="14"/>
      <c r="W1" s="14"/>
      <c r="X1" s="12"/>
      <c r="Y1" s="14" t="s">
        <v>35</v>
      </c>
      <c r="Z1" s="14"/>
      <c r="AA1" s="14"/>
      <c r="AB1" s="14"/>
      <c r="AD1" s="14" t="s">
        <v>36</v>
      </c>
      <c r="AE1" s="14"/>
      <c r="AF1" s="14"/>
      <c r="AG1" s="14"/>
      <c r="AH1" s="14"/>
      <c r="AI1" s="14"/>
      <c r="AK1" s="14" t="s">
        <v>37</v>
      </c>
      <c r="AL1" s="14"/>
      <c r="AM1" s="14"/>
      <c r="AN1" s="14"/>
      <c r="AO1" s="14"/>
      <c r="AP1" s="14"/>
    </row>
    <row r="2" spans="1:42" ht="33" customHeight="1" thickBot="1" x14ac:dyDescent="0.35">
      <c r="A2" s="47"/>
      <c r="B2" s="5" t="s">
        <v>7</v>
      </c>
      <c r="C2" s="6" t="s">
        <v>8</v>
      </c>
      <c r="D2" s="6" t="s">
        <v>5</v>
      </c>
      <c r="E2" s="6" t="s">
        <v>6</v>
      </c>
      <c r="F2" s="7" t="s">
        <v>2</v>
      </c>
      <c r="G2" s="7" t="s">
        <v>3</v>
      </c>
      <c r="H2" s="8" t="s">
        <v>0</v>
      </c>
      <c r="I2" s="17" t="s">
        <v>4</v>
      </c>
      <c r="L2" s="15">
        <v>0.2</v>
      </c>
      <c r="M2" s="15">
        <v>0.4</v>
      </c>
      <c r="N2" s="15">
        <v>-0.2</v>
      </c>
      <c r="O2" s="15">
        <v>-0.4</v>
      </c>
      <c r="Q2" s="15">
        <v>0.2</v>
      </c>
      <c r="R2" s="15">
        <v>0.6</v>
      </c>
      <c r="S2" s="15">
        <v>0.8</v>
      </c>
      <c r="T2" s="15">
        <v>-0.2</v>
      </c>
      <c r="U2" s="15">
        <v>-0.4</v>
      </c>
      <c r="V2" s="15">
        <v>-0.6</v>
      </c>
      <c r="W2" s="15">
        <v>-0.8</v>
      </c>
      <c r="X2" s="13"/>
      <c r="Y2" s="15">
        <v>0.2</v>
      </c>
      <c r="Z2" s="15">
        <v>0.6</v>
      </c>
      <c r="AA2" s="15">
        <v>-0.4</v>
      </c>
      <c r="AB2" s="15">
        <v>-0.6</v>
      </c>
      <c r="AD2" s="15">
        <v>0.2</v>
      </c>
      <c r="AE2" s="15">
        <v>0.4</v>
      </c>
      <c r="AF2" s="15">
        <v>0.8</v>
      </c>
      <c r="AG2" s="15">
        <v>-0.2</v>
      </c>
      <c r="AH2" s="15">
        <v>-0.4</v>
      </c>
      <c r="AI2" s="15">
        <v>-0.6</v>
      </c>
      <c r="AK2" s="15">
        <v>0.2</v>
      </c>
      <c r="AL2" s="15">
        <v>0.4</v>
      </c>
      <c r="AM2" s="15">
        <v>0.6</v>
      </c>
      <c r="AN2" s="15">
        <v>-0.2</v>
      </c>
      <c r="AO2" s="15">
        <v>-0.4</v>
      </c>
      <c r="AP2" s="15">
        <v>-0.6</v>
      </c>
    </row>
    <row r="3" spans="1:42" x14ac:dyDescent="0.3">
      <c r="A3" s="2">
        <v>1</v>
      </c>
      <c r="B3" s="1">
        <v>6</v>
      </c>
      <c r="C3" s="1">
        <v>26</v>
      </c>
      <c r="D3" s="1">
        <v>1.9863620298595366E-2</v>
      </c>
      <c r="E3" s="1">
        <v>75</v>
      </c>
      <c r="F3" s="10">
        <v>1.1710649349466359E-2</v>
      </c>
      <c r="G3" s="10">
        <v>2.343728086795108E-2</v>
      </c>
      <c r="H3" s="11">
        <v>0.39804296311269138</v>
      </c>
      <c r="I3" s="9">
        <v>2.38</v>
      </c>
      <c r="L3" s="18">
        <f>3.2760164 - 0.001039914 * (B3) * (1+0.2) - 0.001578871 * C3 * (1+0.2) - 0.01986362 * D3 * (1+0.2) - 0.004416929 * E3 * (1+0.2) * (1+0.2) - 0.011710649 * (F3/100) * (1+0.2) - 0.023437281 * (G3/100) * (1+0.2) - 0.398042963 * (H3/100) * (1+0.2)</f>
        <v>2.7398569401629129</v>
      </c>
      <c r="M3" s="18">
        <f>3.2760164 - 0.001 * (B3) * (1+0.4) - 0.001578871 * C3 * (1+0.4) - 2.79803956 * D3 * (1+0.4) - 0.004416929 * E3 * (1+0.4) * (1+0.4) - 0.011710649 * (F3/100) * (1+0.4) - 0.023437281 * (G3/100) * (1+0.4) - 0.398042963 * (H3/100) * (1+0.4)</f>
        <v>2.4808183139972706</v>
      </c>
      <c r="N3" s="18">
        <f>3.2760164 - 0.001 * (B3) * (1-0.2) - 0.001578871 * C3 * (1-0.2) - 2.79803956 * D3 * (1-0.2) - 0.004416929 * E3 * (1-0.2) * (1-0.2) - 0.011710649 * (F3/100) * (1-0.2) - 0.023437281 * (G3/100) * (1-0.2) - 0.398042963 * (H3/100) * (1-0.2)</f>
        <v>2.980626937712727</v>
      </c>
      <c r="O3" s="18">
        <f>3.2760164 - 0.001 * (B3) * (1-0.4) - 0.001578871 * C3 * (1-0.4) - 2.79803956 * D3 * (1-0.4) - 0.004416929 * E3 * (1-0.4) * (1-0.4) - 0.011710649 * (F3/100) * (1-0.4) - 0.023437281 * (G3/100) * (1-0.4) - 0.398042963 * (H3/100) * (1-0.4)</f>
        <v>3.0942266642845446</v>
      </c>
      <c r="P3" s="18"/>
      <c r="Q3" s="18">
        <f>3.2760164 - 0.001 * (1.2 * B3) - 0.001578871 * C3 - 2.79803956 * D3 - 0.004416929 * E3 - 0.011710649 * (F3/100) - 0.023437281 * (G3/100) - 0.398042963 * (H3/100)</f>
        <v>2.8393256371409077</v>
      </c>
      <c r="R3" s="18">
        <f>3.2760164 - 0.001 * (1.6 * B3) - 0.001578871 * C3 - 2.79803956 * D3 - 0.004416929 * E3 - 0.011710649 * (F3/100) - 0.023437281 * (G3/100) - 0.398042963 * (H3/100)</f>
        <v>2.836925637140908</v>
      </c>
      <c r="S3" s="18">
        <f>3.2760164 - 0.001 * (1.8 * B3) - 0.001578871 * C3 - 2.79803956 * D3 - 0.004416929 * E3 - 0.011710649 * (F3/100) - 0.023437281 * (G3/100) - 0.398042963 * (H3/100)</f>
        <v>2.8357256371409076</v>
      </c>
      <c r="T3" s="18">
        <f>3.2760164 - 0.001 * ((1-0.2) * B3) - 0.001578871 * C3 - 2.79803956 * D3 - 0.004416929 * E3 - 0.011710649 * (F3/100) - 0.023437281 * (G3/100) - 0.398042963 * (H3/100)</f>
        <v>2.8417256371409079</v>
      </c>
      <c r="U3" s="18">
        <f>3.2760164 - 0.001 * ((1-0.4) * B3) - 0.001578871 * C3 - 2.79803956 * D3 - 0.004416929 * E3 - 0.011710649 * (F3/100) - 0.023437281 * (G3/100) - 0.398042963 * (H3/100)</f>
        <v>2.8429256371409077</v>
      </c>
      <c r="V3" s="18">
        <f>3.2760164 - 0.001 * ((1-0.6) * B3) - 0.001578871 * C3 - 2.79803956 * D3 - 0.004416929 * E3 -  0.011710649 * (F3/100) - 0.023437281 * (G3/100) - 0.398042963 * (H3/100)</f>
        <v>2.8441256371409076</v>
      </c>
      <c r="W3" s="18">
        <f>3.2760164 - 0.001 * ((1-0.8) * B3) - 0.001578871 * C3 - 2.79803956 * D3 - 0.004416929 * E3 - 0.011710649  * (F3/100) - 0.023437281 * (G3/100) - 0.398042963 * (H3/100)</f>
        <v>2.8453256371409079</v>
      </c>
      <c r="X3" s="18"/>
      <c r="Y3" s="18">
        <f>3.2760164 - 0.001 * (B3) - 0.001578871 * (C3*1.2) - 2.79803956 * D3 *(1+0.2)- 0.004416929 * E3 - 0.011710649  * (F3/100) - 0.023437281 * (G3/100) - 0.398042963  * (H3/100)</f>
        <v>2.8211996688608498</v>
      </c>
      <c r="Z3" s="18">
        <f>3.2760164 - 0.001 * (B3) - 0.001578871 * (C3*1.2) - 2.79803956 * D3 - 0.004416929 * E3 - 0.011710649  * (F3/100) - 0.023437281 * (G3/100) - 0.398042963 * (H3/100)</f>
        <v>2.8323155079409079</v>
      </c>
      <c r="AA3" s="18">
        <f>3.2760164 - 0.001 * ( B3) - 0.001578871 * (1-0.4)*C3 -  2.79803956 * D3 - 0.004416929 * E3 - 0.011710649 * (F4/100) - 0.023437281  * (G3/100) - 0.398042963  * (H3/100)</f>
        <v>2.8569436285815981</v>
      </c>
      <c r="AB3" s="18">
        <f>3.2760164 - 0.001 * ( B3) - 0.001578871 * (1-0.6)*C3 - 2.79803956 * D3 - 0.004416929 * E3 - 0.011710649  * (F3/100) - 0.023437281 * (G3/100) - 0.398042963 * (H3/100)</f>
        <v>2.8651560247409078</v>
      </c>
      <c r="AC3" s="18"/>
      <c r="AD3" s="18">
        <f>3.2760164- 0.001 * (B3) - 0.001578871 * C3 - 2.79803956 * D3 * (1+ 0.2) - 0.004416929  * E3 - 0.011710649 * (F3/100) - 0.023437281 * (G3/100) - 0.398042963 * (H3/100)</f>
        <v>2.8294097980608499</v>
      </c>
      <c r="AE3" s="18">
        <f>3.2760164- 0.001 * (B3) - 0.001578871 * C3 -  2.79803956 * D3 * (1+0.4) - 0.004416929 * E3- 0.011710649 * (F3/100) - 0.023437281   * (G3/100) - 0.398042963  * (H3/100)</f>
        <v>2.8182939589807923</v>
      </c>
      <c r="AF3" s="18">
        <f>3.2760164 - 0.001 * (B3) - 0.001578871* C3 -2.79803956 * D3 * (1+0.8) -  0.004416929 * E3 - 0.011710649 * (F3/100) - 0.023437281 * (G3/100) - 0.398042963  * (H4/100)</f>
        <v>2.7967255870183871</v>
      </c>
      <c r="AG3" s="18">
        <f>3.2760164- 0.001 * (B3) - 0.001578871 * C3 - 2.79803956 * D3 * (1-0.2) - 0.004416929  * E3 - 0.011710649 * (F3/100) - 0.023437281 * (G3/100) - 0.398042963 * (H3/100)</f>
        <v>2.8516414762209656</v>
      </c>
      <c r="AH3" s="18">
        <f>3.2760164- 0.001 * (B3) - 0.001578871 * C3 - 2.79803956 * D3 * (1- 0.4) - 0.004416929  * E3 - 0.011710649 * (F3/100) - 0.023437281 * (G3/100) - 0.398042963 * (H3/100)</f>
        <v>2.8627573153010233</v>
      </c>
      <c r="AI3" s="18">
        <f>3.2760164- 0.001 * (B3) - 0.001578871 * C3 - 2.79803956 * D3 * (1- 0.6) - 0.004416929  * E3 - 0.011710649 * (F3/100) - 0.023437281 * (G3/100) - 0.398042963 * (H3/100)</f>
        <v>2.8738731543810809</v>
      </c>
      <c r="AJ3" s="18"/>
      <c r="AK3" s="18">
        <f>3.2760164 - 0.001 * (B3) -0.001578871  * C3 - 2.79803956 * D3 - 0.004416929  * E3 * (1+0.2) - 0.011710649  * (F3/100) - 0.023437281 * (G3/100) - 0.398042963 * (H3/100)</f>
        <v>2.7742717021409082</v>
      </c>
      <c r="AL3" s="18">
        <f>3.2760164 - 0.001 * (B3) -0.001578871  * C3 - 2.79803956 * D3 - 0.004416929  * E3 * (1+0.4) - 0.011710649  * (F3/100) - 0.023437281 * (G3/100) - 0.398042963 * (H3/100)</f>
        <v>2.708017767140908</v>
      </c>
      <c r="AM3" s="18">
        <f>3.2760164 - 0.001 * (B3) -0.001578871  * C3 - 2.79803956 * D3 - 0.004416929  * E3 * (1+0.6) - 0.011710649  * (F3/100) - 0.023437281 * (G3/100) - 0.398042963 * (H3/100)</f>
        <v>2.6417638321409083</v>
      </c>
      <c r="AN3" s="18">
        <f>3.2760164 - 0.001 * (B3) -0.001578871  * C3 - 2.79803956 * D3 - 0.004416929  * E3 * (1-0.2) - 0.011710649  * (F3/100) - 0.023437281 * (G3/100) - 0.398042963 * (H3/100)</f>
        <v>2.9067795721409082</v>
      </c>
      <c r="AO3" s="18">
        <f>3.2760164 - 0.001 * (B3) -0.001578871  * C3 - 2.79803956 * D3 - 0.004416929  * E3 * (1-0.4) - 0.011710649  * (F3/100) - 0.023437281 * (G3/100) - 0.398042963 * (H3/100)</f>
        <v>2.973033507140908</v>
      </c>
      <c r="AP3" s="18">
        <f>3.2760164 - 0.001 * (B3) -0.001578871  * C3 - 2.79803956 * D3 - 0.004416929  * E3 * (1-0.6) - 0.011710649  * (F3/100) - 0.023437281 * (G3/100) - 0.398042963 * (H3/100)</f>
        <v>3.0392874421409082</v>
      </c>
    </row>
    <row r="4" spans="1:42" x14ac:dyDescent="0.3">
      <c r="A4" s="2">
        <v>2</v>
      </c>
      <c r="B4" s="1">
        <v>10</v>
      </c>
      <c r="C4" s="1">
        <v>23</v>
      </c>
      <c r="D4" s="1">
        <v>2.5561937704132565E-2</v>
      </c>
      <c r="E4" s="1">
        <v>14</v>
      </c>
      <c r="F4" s="10">
        <v>3.1068750767746057E-2</v>
      </c>
      <c r="G4" s="10">
        <v>3.8052734096904163E-2</v>
      </c>
      <c r="H4" s="11">
        <v>0.23140110296985308</v>
      </c>
      <c r="I4" s="9">
        <v>2.54</v>
      </c>
      <c r="L4" s="18">
        <f t="shared" ref="L4:L67" si="0">3.2760164 - 0.001039914 * (B4) * (1+0.2) - 0.001578871 * C4 * (1+0.2) - 0.01986362 * D4 * (1+0.2) - 0.004416929 * E4 * (1+0.2) * (1+0.2) - 0.011710649 * (F4/100) * (1+0.2) - 0.023437281 * (G4/100) * (1+0.2) - 0.398042963 * (H4/100) * (1+0.2)</f>
        <v>3.1291856413972829</v>
      </c>
      <c r="M4" s="18">
        <f t="shared" ref="M4:M67" si="1">3.2760164 - 0.001 * (B4) * (1+0.4) - 0.001578871 * C4 * (1+0.4) - 2.79803956 * D4 * (1+0.4) - 0.004416929 * E4 * (1+0.4) * (1+0.4) - 0.011710649 * (F4/100) * (1+0.4) - 0.023437281 * (G4/100) * (1+0.4) - 0.398042963 * (H4/100) * (1+0.4)</f>
        <v>2.9885364981836706</v>
      </c>
      <c r="N4" s="18">
        <f t="shared" ref="N4:N67" si="2">3.2760164 - 0.001 * (B4) * (1-0.2) - 0.001578871 * C4 * (1-0.2) - 2.79803956 * D4 * (1-0.2) - 0.004416929 * E4 * (1-0.2) * (1-0.2) - 0.011710649 * (F4/100) * (1-0.2) - 0.023437281 * (G4/100) * (1-0.2) - 0.398042963 * (H4/100) * (1-0.2)</f>
        <v>3.1414239332706688</v>
      </c>
      <c r="O4" s="18">
        <f t="shared" ref="O4:O67" si="3">3.2760164 - 0.001 * (B4) * (1-0.4) - 0.001578871 * C4 * (1-0.4) - 2.79803956 * D4 * (1-0.4) - 0.004416929 * E4 * (1-0.4) * (1-0.4) - 0.011710649 * (F4/100) * (1-0.4) - 0.023437281 * (G4/100) * (1-0.4) - 0.398042963 * (H4/100) * (1-0.4)</f>
        <v>3.1824924906730021</v>
      </c>
      <c r="P4" s="18"/>
      <c r="Q4" s="18">
        <f t="shared" ref="Q4:Q67" si="4">3.2760164 - 0.001 * (1.2 * B4) - 0.001578871 * C4 - 2.79803956 * D4 - 0.004416929 * E4 - 0.011710649 * (F4/100) - 0.023437281 * (G4/100) - 0.398042963 * (H4/100)</f>
        <v>3.0934084153883359</v>
      </c>
      <c r="R4" s="18">
        <f t="shared" ref="R4:R67" si="5">3.2760164 - 0.001 * (1.6 * B4) - 0.001578871 * C4 - 2.79803956 * D4 - 0.004416929 * E4 - 0.011710649 * (F4/100) - 0.023437281 * (G4/100) - 0.398042963 * (H4/100)</f>
        <v>3.0894084153883359</v>
      </c>
      <c r="S4" s="18">
        <f t="shared" ref="S4:S67" si="6">3.2760164 - 0.001 * (1.8 * B4) - 0.001578871 * C4 - 2.79803956 * D4 - 0.004416929 * E4 - 0.011710649 * (F4/100) - 0.023437281 * (G4/100) - 0.398042963 * (H4/100)</f>
        <v>3.0874084153883361</v>
      </c>
      <c r="T4" s="18">
        <f t="shared" ref="T4:T67" si="7">3.2760164 - 0.001 * ((1-0.2) * B4) - 0.001578871 * C4 - 2.79803956 * D4 - 0.004416929 * E4 - 0.011710649 * (F4/100) - 0.023437281 * (G4/100) - 0.398042963 * (H4/100)</f>
        <v>3.0974084153883359</v>
      </c>
      <c r="U4" s="18">
        <f t="shared" ref="U4:U67" si="8">3.2760164 - 0.001 * ((1-0.4) * B4) - 0.001578871 * C4 - 2.79803956 * D4 - 0.004416929 * E4 - 0.011710649 * (F4/100) - 0.023437281 * (G4/100) - 0.398042963 * (H4/100)</f>
        <v>3.0994084153883361</v>
      </c>
      <c r="V4" s="18">
        <f t="shared" ref="V4:V67" si="9">3.2760164 - 0.001 * ((1-0.6) * B4) - 0.001578871 * C4 - 2.79803956 * D4 - 0.004416929 * E4 -  0.011710649 * (F4/100) - 0.023437281 * (G4/100) - 0.398042963 * (H4/100)</f>
        <v>3.1014084153883359</v>
      </c>
      <c r="W4" s="18">
        <f t="shared" ref="W4:W67" si="10">3.2760164 - 0.001 * ((1-0.8) * B4) - 0.001578871 * C4 - 2.79803956 * D4 - 0.004416929 * E4 - 0.011710649  * (F4/100) - 0.023437281 * (G4/100) - 0.398042963 * (H4/100)</f>
        <v>3.1034084153883361</v>
      </c>
      <c r="X4" s="18"/>
      <c r="Y4" s="18">
        <f t="shared" ref="Y4:Y67" si="11">3.2760164 - 0.001 * (B4) - 0.001578871 * (C4*1.2) - 2.79803956 * D4 *(1+0.2)- 0.004416929 * E4 - 0.011710649  * (F4/100) - 0.023437281 * (G4/100) - 0.398042963  * (H4/100)</f>
        <v>3.0738409462030525</v>
      </c>
      <c r="Z4" s="18">
        <f t="shared" ref="Z4:Z67" si="12">3.2760164 - 0.001 * (B4) - 0.001578871 * (C4*1.2) - 2.79803956 * D4 - 0.004416929 * E4 - 0.011710649  * (F4/100) - 0.023437281 * (G4/100) - 0.398042963 * (H4/100)</f>
        <v>3.0881456087883361</v>
      </c>
      <c r="AA4" s="18">
        <f t="shared" ref="AA4:AA67" si="13">3.2760164 - 0.001 * ( B4) - 0.001578871 * (1-0.4)*C4 -  2.79803956 * D4 - 0.004416929 * E4 - 0.011710649 * (F5/100) - 0.023437281  * (G4/100) - 0.398042963  * (H4/100)</f>
        <v>3.1099353738791087</v>
      </c>
      <c r="AB4" s="18">
        <f t="shared" ref="AB4:AB67" si="14">3.2760164 - 0.001 * ( B4) - 0.001578871 * (1-0.6)*C4 - 2.79803956 * D4 - 0.004416929 * E4 - 0.011710649  * (F4/100) - 0.023437281 * (G4/100) - 0.398042963 * (H4/100)</f>
        <v>3.1171968351883361</v>
      </c>
      <c r="AC4" s="18"/>
      <c r="AD4" s="18">
        <f t="shared" ref="AD4:AD67" si="15">3.2760164- 0.001 * (B4) - 0.001578871 * C4 -2.79803956 * D4 * (1+0.2) - 0.004416929  * E4 - 0.011710649 * (F4/100) - 0.023437281 * (G4/100) - 0.398042963 * (H4/100)</f>
        <v>3.0811037528030525</v>
      </c>
      <c r="AE4" s="18">
        <f t="shared" ref="AE4:AE67" si="16">3.2760164- 0.001 * (B4) - 0.001578871 * C4 -  2.79803956 * D4 * (1+0.4) - 0.004416929 * E4- 0.011710649 * (F4/100) - 0.023437281   * (G4/100) - 0.398042963  * (H4/100)</f>
        <v>3.0667990902177689</v>
      </c>
      <c r="AF4" s="18">
        <f t="shared" ref="AF4:AF67" si="17">3.2760164 - 0.001 * (B4) - 0.001578871* C4 -2.79803956 * D4 * (1+0.8) -  0.004416929 * E4 - 0.011710649 * (F4/100) - 0.023437281 * (G4/100) - 0.398042963  * (H5/100)</f>
        <v>3.0372487729002358</v>
      </c>
      <c r="AG4" s="18">
        <f t="shared" ref="AG4:AG67" si="18">3.2760164- 0.001 * (B4) - 0.001578871 * C4 - 2.79803956 * D4 * (1-0.2) - 0.004416929  * E4 - 0.011710649 * (F4/100) - 0.023437281 * (G4/100) - 0.398042963 * (H4/100)</f>
        <v>3.1097130779736197</v>
      </c>
      <c r="AH4" s="18">
        <f t="shared" ref="AH4:AH67" si="19">3.2760164- 0.001 * (B4) - 0.001578871 * C4 - 2.79803956 * D4 * (1- 0.4) - 0.004416929  * E4 - 0.011710649 * (F4/100) - 0.023437281 * (G4/100) - 0.398042963 * (H4/100)</f>
        <v>3.1240177405589034</v>
      </c>
      <c r="AI4" s="18">
        <f t="shared" ref="AI4:AI67" si="20">3.2760164- 0.001 * (B4) - 0.001578871 * C4 - 2.79803956 * D4 * (1- 0.6) - 0.004416929  * E4 - 0.011710649 * (F4/100) - 0.023437281 * (G4/100) - 0.398042963 * (H4/100)</f>
        <v>3.1383224031441874</v>
      </c>
      <c r="AJ4" s="18"/>
      <c r="AK4" s="18">
        <f t="shared" ref="AK4:AK67" si="21">3.2760164 - 0.001 * (B4) -0.001578871  * C4 - 2.79803956 * D4 - 0.004416929  * E4 * (1+0.2) - 0.011710649  * (F4/100) - 0.023437281 * (G4/100) - 0.398042963 * (H4/100)</f>
        <v>3.0830410141883364</v>
      </c>
      <c r="AL4" s="18">
        <f t="shared" ref="AL4:AL67" si="22">3.2760164 - 0.001 * (B4) -0.001578871  * C4 - 2.79803956 * D4 - 0.004416929  * E4 * (1+0.4) - 0.011710649  * (F4/100) - 0.023437281 * (G4/100) - 0.398042963 * (H4/100)</f>
        <v>3.0706736129883363</v>
      </c>
      <c r="AM4" s="18">
        <f t="shared" ref="AM4:AM67" si="23">3.2760164 - 0.001 * (B4) -0.001578871  * C4 - 2.79803956 * D4 - 0.004416929  * E4 * (1+0.6) - 0.011710649  * (F4/100) - 0.023437281 * (G4/100) - 0.398042963 * (H4/100)</f>
        <v>3.0583062117883362</v>
      </c>
      <c r="AN4" s="18">
        <f t="shared" ref="AN4:AN67" si="24">3.2760164 - 0.001 * (B4) -0.001578871  * C4 - 2.79803956 * D4 - 0.004416929  * E4 * (1-0.2) - 0.011710649  * (F4/100) - 0.023437281 * (G4/100) - 0.398042963 * (H4/100)</f>
        <v>3.1077758165883362</v>
      </c>
      <c r="AO4" s="18">
        <f t="shared" ref="AO4:AO67" si="25">3.2760164 - 0.001 * (B4) -0.001578871  * C4 - 2.79803956 * D4 - 0.004416929  * E4 * (1-0.4) - 0.011710649  * (F4/100) - 0.023437281 * (G4/100) - 0.398042963 * (H4/100)</f>
        <v>3.1201432177883364</v>
      </c>
      <c r="AP4" s="18">
        <f t="shared" ref="AP4:AP67" si="26">3.2760164 - 0.001 * (B4) -0.001578871  * C4 - 2.79803956 * D4 - 0.004416929  * E4 * (1-0.6) - 0.011710649  * (F4/100) - 0.023437281 * (G4/100) - 0.398042963 * (H4/100)</f>
        <v>3.1325106189883365</v>
      </c>
    </row>
    <row r="5" spans="1:42" x14ac:dyDescent="0.3">
      <c r="A5" s="2">
        <v>3</v>
      </c>
      <c r="B5" s="1">
        <v>33</v>
      </c>
      <c r="C5" s="1">
        <v>7</v>
      </c>
      <c r="D5" s="1">
        <v>1.0509077182636778E-2</v>
      </c>
      <c r="E5" s="1">
        <v>45</v>
      </c>
      <c r="F5" s="10">
        <v>1.9580994857555645E-2</v>
      </c>
      <c r="G5" s="10">
        <v>3.1456722896819632E-2</v>
      </c>
      <c r="H5" s="11">
        <v>0.46780577141912755</v>
      </c>
      <c r="I5" s="9">
        <v>2.41</v>
      </c>
      <c r="L5" s="18">
        <f t="shared" si="0"/>
        <v>2.9328597116822412</v>
      </c>
      <c r="M5" s="18">
        <f t="shared" si="1"/>
        <v>2.7809831601633825</v>
      </c>
      <c r="N5" s="18">
        <f t="shared" si="2"/>
        <v>3.0885459293505035</v>
      </c>
      <c r="O5" s="18">
        <f t="shared" si="3"/>
        <v>3.1592649636128778</v>
      </c>
      <c r="P5" s="18"/>
      <c r="Q5" s="18">
        <f t="shared" si="4"/>
        <v>2.9953259506881302</v>
      </c>
      <c r="R5" s="18">
        <f t="shared" si="5"/>
        <v>2.9821259506881304</v>
      </c>
      <c r="S5" s="18">
        <f t="shared" si="6"/>
        <v>2.9755259506881302</v>
      </c>
      <c r="T5" s="18">
        <f t="shared" si="7"/>
        <v>3.0085259506881301</v>
      </c>
      <c r="U5" s="18">
        <f t="shared" si="8"/>
        <v>3.0151259506881303</v>
      </c>
      <c r="V5" s="18">
        <f t="shared" si="9"/>
        <v>3.0217259506881304</v>
      </c>
      <c r="W5" s="18">
        <f t="shared" si="10"/>
        <v>3.0283259506881302</v>
      </c>
      <c r="X5" s="18"/>
      <c r="Y5" s="18">
        <f t="shared" si="11"/>
        <v>2.9938345685489076</v>
      </c>
      <c r="Z5" s="18">
        <f t="shared" si="12"/>
        <v>2.9997155312881301</v>
      </c>
      <c r="AA5" s="18">
        <f t="shared" si="13"/>
        <v>3.0063454960141311</v>
      </c>
      <c r="AB5" s="18">
        <f t="shared" si="14"/>
        <v>3.0085572088881301</v>
      </c>
      <c r="AC5" s="18"/>
      <c r="AD5" s="18">
        <f t="shared" si="15"/>
        <v>2.9960449879489079</v>
      </c>
      <c r="AE5" s="18">
        <f t="shared" si="16"/>
        <v>2.9901640252096859</v>
      </c>
      <c r="AF5" s="18">
        <f t="shared" si="17"/>
        <v>2.9792332742163676</v>
      </c>
      <c r="AG5" s="18">
        <f t="shared" si="18"/>
        <v>3.0078069134273524</v>
      </c>
      <c r="AH5" s="18">
        <f t="shared" si="19"/>
        <v>3.0136878761665749</v>
      </c>
      <c r="AI5" s="18">
        <f t="shared" si="20"/>
        <v>3.0195688389057969</v>
      </c>
      <c r="AJ5" s="18"/>
      <c r="AK5" s="18">
        <f t="shared" si="21"/>
        <v>2.9621735896881307</v>
      </c>
      <c r="AL5" s="18">
        <f t="shared" si="22"/>
        <v>2.9224212286881306</v>
      </c>
      <c r="AM5" s="18">
        <f t="shared" si="23"/>
        <v>2.8826688676881305</v>
      </c>
      <c r="AN5" s="18">
        <f t="shared" si="24"/>
        <v>3.0416783116881305</v>
      </c>
      <c r="AO5" s="18">
        <f t="shared" si="25"/>
        <v>3.0814306726881306</v>
      </c>
      <c r="AP5" s="18">
        <f t="shared" si="26"/>
        <v>3.1211830336881308</v>
      </c>
    </row>
    <row r="6" spans="1:42" x14ac:dyDescent="0.3">
      <c r="A6" s="2">
        <v>4</v>
      </c>
      <c r="B6" s="1">
        <v>24</v>
      </c>
      <c r="C6" s="1">
        <v>8</v>
      </c>
      <c r="D6" s="1">
        <v>1.0137695310239961E-2</v>
      </c>
      <c r="E6" s="1">
        <v>99</v>
      </c>
      <c r="F6" s="10">
        <v>3.0626275088982781E-2</v>
      </c>
      <c r="G6" s="10">
        <v>1.5816491005030957E-2</v>
      </c>
      <c r="H6" s="11">
        <v>0.25899050211714086</v>
      </c>
      <c r="I6" s="9">
        <v>2.4300000000000002</v>
      </c>
      <c r="L6" s="18">
        <f t="shared" si="0"/>
        <v>2.5997448470157773</v>
      </c>
      <c r="M6" s="18">
        <f t="shared" si="1"/>
        <v>2.3265067383612634</v>
      </c>
      <c r="N6" s="18">
        <f t="shared" si="2"/>
        <v>2.9433319165721508</v>
      </c>
      <c r="O6" s="18">
        <f t="shared" si="3"/>
        <v>3.0789761539491125</v>
      </c>
      <c r="P6" s="18"/>
      <c r="Q6" s="18">
        <f t="shared" si="4"/>
        <v>2.7679056015151882</v>
      </c>
      <c r="R6" s="18">
        <f t="shared" si="5"/>
        <v>2.7583056015151879</v>
      </c>
      <c r="S6" s="18">
        <f t="shared" si="6"/>
        <v>2.753505601515188</v>
      </c>
      <c r="T6" s="18">
        <f t="shared" si="7"/>
        <v>2.777505601515188</v>
      </c>
      <c r="U6" s="18">
        <f t="shared" si="8"/>
        <v>2.7823056015151879</v>
      </c>
      <c r="V6" s="18">
        <f t="shared" si="9"/>
        <v>2.7871056015151883</v>
      </c>
      <c r="W6" s="18">
        <f t="shared" si="10"/>
        <v>2.7919056015151882</v>
      </c>
      <c r="X6" s="18"/>
      <c r="Y6" s="18">
        <f t="shared" si="11"/>
        <v>2.7645062734101322</v>
      </c>
      <c r="Z6" s="18">
        <f t="shared" si="12"/>
        <v>2.770179407915188</v>
      </c>
      <c r="AA6" s="18">
        <f t="shared" si="13"/>
        <v>2.7777607894402361</v>
      </c>
      <c r="AB6" s="18">
        <f t="shared" si="14"/>
        <v>2.7802841823151878</v>
      </c>
      <c r="AC6" s="18"/>
      <c r="AD6" s="18">
        <f t="shared" si="15"/>
        <v>2.7670324670101323</v>
      </c>
      <c r="AE6" s="18">
        <f t="shared" si="16"/>
        <v>2.7613593325050769</v>
      </c>
      <c r="AF6" s="18">
        <f t="shared" si="17"/>
        <v>2.7506623744262555</v>
      </c>
      <c r="AG6" s="18">
        <f t="shared" si="18"/>
        <v>2.7783787360202434</v>
      </c>
      <c r="AH6" s="18">
        <f t="shared" si="19"/>
        <v>2.7840518705252992</v>
      </c>
      <c r="AI6" s="18">
        <f t="shared" si="20"/>
        <v>2.7897250050303546</v>
      </c>
      <c r="AJ6" s="18"/>
      <c r="AK6" s="18">
        <f t="shared" si="21"/>
        <v>2.6852504073151882</v>
      </c>
      <c r="AL6" s="18">
        <f t="shared" si="22"/>
        <v>2.5977952131151882</v>
      </c>
      <c r="AM6" s="18">
        <f t="shared" si="23"/>
        <v>2.5103400189151879</v>
      </c>
      <c r="AN6" s="18">
        <f t="shared" si="24"/>
        <v>2.860160795715188</v>
      </c>
      <c r="AO6" s="18">
        <f t="shared" si="25"/>
        <v>2.9476159899151879</v>
      </c>
      <c r="AP6" s="18">
        <f t="shared" si="26"/>
        <v>3.0350711841151883</v>
      </c>
    </row>
    <row r="7" spans="1:42" x14ac:dyDescent="0.3">
      <c r="A7" s="2">
        <v>5</v>
      </c>
      <c r="B7" s="1">
        <v>20</v>
      </c>
      <c r="C7" s="1">
        <v>35</v>
      </c>
      <c r="D7" s="1">
        <v>1.1165736801797631E-2</v>
      </c>
      <c r="E7" s="1">
        <v>67</v>
      </c>
      <c r="F7" s="10">
        <v>6.7102218608838561E-3</v>
      </c>
      <c r="G7" s="10">
        <v>2.135652461253694E-2</v>
      </c>
      <c r="H7" s="11">
        <v>9.586466102800778E-2</v>
      </c>
      <c r="I7" s="9">
        <v>2.58</v>
      </c>
      <c r="L7" s="18">
        <f t="shared" si="0"/>
        <v>2.7578695732528504</v>
      </c>
      <c r="M7" s="18">
        <f t="shared" si="1"/>
        <v>2.5463392388858153</v>
      </c>
      <c r="N7" s="18">
        <f t="shared" si="2"/>
        <v>3.0011064588604661</v>
      </c>
      <c r="O7" s="18">
        <f t="shared" si="3"/>
        <v>3.1053460533053494</v>
      </c>
      <c r="P7" s="18"/>
      <c r="Q7" s="18">
        <f t="shared" si="4"/>
        <v>2.8691921249755823</v>
      </c>
      <c r="R7" s="18">
        <f t="shared" si="5"/>
        <v>2.8611921249755823</v>
      </c>
      <c r="S7" s="18">
        <f t="shared" si="6"/>
        <v>2.8571921249755823</v>
      </c>
      <c r="T7" s="18">
        <f t="shared" si="7"/>
        <v>2.8771921249755823</v>
      </c>
      <c r="U7" s="18">
        <f t="shared" si="8"/>
        <v>2.8811921249755823</v>
      </c>
      <c r="V7" s="18">
        <f t="shared" si="9"/>
        <v>2.8851921249755823</v>
      </c>
      <c r="W7" s="18">
        <f t="shared" si="10"/>
        <v>2.8891921249755823</v>
      </c>
      <c r="X7" s="18"/>
      <c r="Y7" s="18">
        <f t="shared" si="11"/>
        <v>2.8558915933179865</v>
      </c>
      <c r="Z7" s="18">
        <f t="shared" si="12"/>
        <v>2.862140027975582</v>
      </c>
      <c r="AA7" s="18">
        <f t="shared" si="13"/>
        <v>2.895295554877527</v>
      </c>
      <c r="AB7" s="18">
        <f t="shared" si="14"/>
        <v>2.9063484159755819</v>
      </c>
      <c r="AC7" s="18"/>
      <c r="AD7" s="18">
        <f t="shared" si="15"/>
        <v>2.8669436903179868</v>
      </c>
      <c r="AE7" s="18">
        <f t="shared" si="16"/>
        <v>2.8606952556603913</v>
      </c>
      <c r="AF7" s="18">
        <f t="shared" si="17"/>
        <v>2.8471674122115704</v>
      </c>
      <c r="AG7" s="18">
        <f t="shared" si="18"/>
        <v>2.8794405596331778</v>
      </c>
      <c r="AH7" s="18">
        <f t="shared" si="19"/>
        <v>2.8856889942907733</v>
      </c>
      <c r="AI7" s="18">
        <f t="shared" si="20"/>
        <v>2.8919374289483688</v>
      </c>
      <c r="AJ7" s="18"/>
      <c r="AK7" s="18">
        <f t="shared" si="21"/>
        <v>2.8140052763755823</v>
      </c>
      <c r="AL7" s="18">
        <f t="shared" si="22"/>
        <v>2.7548184277755823</v>
      </c>
      <c r="AM7" s="18">
        <f t="shared" si="23"/>
        <v>2.6956315791755823</v>
      </c>
      <c r="AN7" s="18">
        <f t="shared" si="24"/>
        <v>2.9323789735755823</v>
      </c>
      <c r="AO7" s="18">
        <f t="shared" si="25"/>
        <v>2.9915658221755823</v>
      </c>
      <c r="AP7" s="18">
        <f t="shared" si="26"/>
        <v>3.0507526707755823</v>
      </c>
    </row>
    <row r="8" spans="1:42" x14ac:dyDescent="0.3">
      <c r="A8" s="2">
        <v>6</v>
      </c>
      <c r="B8" s="1">
        <v>37</v>
      </c>
      <c r="C8" s="1">
        <v>25</v>
      </c>
      <c r="D8" s="1">
        <v>5.4192819704174458E-4</v>
      </c>
      <c r="E8" s="1">
        <v>15</v>
      </c>
      <c r="F8" s="10">
        <v>1.3235035771715259E-2</v>
      </c>
      <c r="G8" s="10">
        <v>2.2610804187226774E-2</v>
      </c>
      <c r="H8" s="11">
        <v>0.35487542857406607</v>
      </c>
      <c r="I8" s="9">
        <v>2.73</v>
      </c>
      <c r="L8" s="18">
        <f t="shared" si="0"/>
        <v>3.0853562172884885</v>
      </c>
      <c r="M8" s="18">
        <f t="shared" si="1"/>
        <v>3.0349881629403828</v>
      </c>
      <c r="N8" s="18">
        <f t="shared" si="2"/>
        <v>3.1700878676230761</v>
      </c>
      <c r="O8" s="18">
        <f t="shared" si="3"/>
        <v>3.2045204729173067</v>
      </c>
      <c r="P8" s="18"/>
      <c r="Q8" s="18">
        <f t="shared" si="4"/>
        <v>3.1229549475288447</v>
      </c>
      <c r="R8" s="18">
        <f t="shared" si="5"/>
        <v>3.1081549475288446</v>
      </c>
      <c r="S8" s="18">
        <f t="shared" si="6"/>
        <v>3.1007549475288445</v>
      </c>
      <c r="T8" s="18">
        <f t="shared" si="7"/>
        <v>3.1377549475288449</v>
      </c>
      <c r="U8" s="18">
        <f t="shared" si="8"/>
        <v>3.1451549475288445</v>
      </c>
      <c r="V8" s="18">
        <f t="shared" si="9"/>
        <v>3.1525549475288446</v>
      </c>
      <c r="W8" s="18">
        <f t="shared" si="10"/>
        <v>3.1599549475288446</v>
      </c>
      <c r="X8" s="18"/>
      <c r="Y8" s="18">
        <f t="shared" si="11"/>
        <v>3.122157325222044</v>
      </c>
      <c r="Z8" s="18">
        <f t="shared" si="12"/>
        <v>3.1224605925288449</v>
      </c>
      <c r="AA8" s="18">
        <f t="shared" si="13"/>
        <v>3.1461442020037329</v>
      </c>
      <c r="AB8" s="18">
        <f t="shared" si="14"/>
        <v>3.154038012528845</v>
      </c>
      <c r="AC8" s="18"/>
      <c r="AD8" s="18">
        <f t="shared" si="15"/>
        <v>3.1300516802220439</v>
      </c>
      <c r="AE8" s="18">
        <f t="shared" si="16"/>
        <v>3.1297484129152435</v>
      </c>
      <c r="AF8" s="18">
        <f t="shared" si="17"/>
        <v>3.1288788486782204</v>
      </c>
      <c r="AG8" s="18">
        <f t="shared" si="18"/>
        <v>3.1306582148356452</v>
      </c>
      <c r="AH8" s="18">
        <f t="shared" si="19"/>
        <v>3.1309614821424456</v>
      </c>
      <c r="AI8" s="18">
        <f t="shared" si="20"/>
        <v>3.131264749449246</v>
      </c>
      <c r="AJ8" s="18"/>
      <c r="AK8" s="18">
        <f t="shared" si="21"/>
        <v>3.1171041605288452</v>
      </c>
      <c r="AL8" s="18">
        <f t="shared" si="22"/>
        <v>3.1038533735288452</v>
      </c>
      <c r="AM8" s="18">
        <f t="shared" si="23"/>
        <v>3.0906025865288451</v>
      </c>
      <c r="AN8" s="18">
        <f t="shared" si="24"/>
        <v>3.1436057345288448</v>
      </c>
      <c r="AO8" s="18">
        <f t="shared" si="25"/>
        <v>3.1568565215288449</v>
      </c>
      <c r="AP8" s="18">
        <f t="shared" si="26"/>
        <v>3.1701073085288449</v>
      </c>
    </row>
    <row r="9" spans="1:42" x14ac:dyDescent="0.3">
      <c r="A9" s="2">
        <v>7</v>
      </c>
      <c r="B9" s="1">
        <v>17</v>
      </c>
      <c r="C9" s="1">
        <v>22</v>
      </c>
      <c r="D9" s="1">
        <v>4.8286571583519185E-3</v>
      </c>
      <c r="E9" s="1">
        <v>90</v>
      </c>
      <c r="F9" s="10">
        <v>8.5856359966074505E-3</v>
      </c>
      <c r="G9" s="10">
        <v>1.360142815232398E-2</v>
      </c>
      <c r="H9" s="11">
        <v>0.42095614042494323</v>
      </c>
      <c r="I9" s="9">
        <v>2.4700000000000002</v>
      </c>
      <c r="L9" s="18">
        <f t="shared" si="0"/>
        <v>2.6385551286274245</v>
      </c>
      <c r="M9" s="18">
        <f t="shared" si="1"/>
        <v>2.4031741230028816</v>
      </c>
      <c r="N9" s="18">
        <f t="shared" si="2"/>
        <v>2.9680607173730755</v>
      </c>
      <c r="O9" s="18">
        <f t="shared" si="3"/>
        <v>3.0927524712298062</v>
      </c>
      <c r="P9" s="18"/>
      <c r="Q9" s="18">
        <f t="shared" si="4"/>
        <v>2.8081670747163447</v>
      </c>
      <c r="R9" s="18">
        <f t="shared" si="5"/>
        <v>2.8013670747163446</v>
      </c>
      <c r="S9" s="18">
        <f t="shared" si="6"/>
        <v>2.7979670747163445</v>
      </c>
      <c r="T9" s="18">
        <f t="shared" si="7"/>
        <v>2.8149670747163449</v>
      </c>
      <c r="U9" s="18">
        <f t="shared" si="8"/>
        <v>2.8183670747163445</v>
      </c>
      <c r="V9" s="18">
        <f t="shared" si="9"/>
        <v>2.8217670747163446</v>
      </c>
      <c r="W9" s="18">
        <f t="shared" si="10"/>
        <v>2.8251670747163447</v>
      </c>
      <c r="X9" s="18"/>
      <c r="Y9" s="18">
        <f t="shared" si="11"/>
        <v>2.8019178875661956</v>
      </c>
      <c r="Z9" s="18">
        <f t="shared" si="12"/>
        <v>2.804620042316345</v>
      </c>
      <c r="AA9" s="18">
        <f t="shared" si="13"/>
        <v>2.8254592034834691</v>
      </c>
      <c r="AB9" s="18">
        <f t="shared" si="14"/>
        <v>2.8324081719163448</v>
      </c>
      <c r="AC9" s="18"/>
      <c r="AD9" s="18">
        <f t="shared" si="15"/>
        <v>2.8088649199661955</v>
      </c>
      <c r="AE9" s="18">
        <f t="shared" si="16"/>
        <v>2.8061627652160466</v>
      </c>
      <c r="AF9" s="18">
        <f t="shared" si="17"/>
        <v>2.8021906150865021</v>
      </c>
      <c r="AG9" s="18">
        <f t="shared" si="18"/>
        <v>2.8142692294664942</v>
      </c>
      <c r="AH9" s="18">
        <f t="shared" si="19"/>
        <v>2.8169713842166431</v>
      </c>
      <c r="AI9" s="18">
        <f t="shared" si="20"/>
        <v>2.8196735389667924</v>
      </c>
      <c r="AJ9" s="18"/>
      <c r="AK9" s="18">
        <f t="shared" si="21"/>
        <v>2.7320623527163446</v>
      </c>
      <c r="AL9" s="18">
        <f t="shared" si="22"/>
        <v>2.6525576307163448</v>
      </c>
      <c r="AM9" s="18">
        <f t="shared" si="23"/>
        <v>2.5730529087163445</v>
      </c>
      <c r="AN9" s="18">
        <f t="shared" si="24"/>
        <v>2.8910717967163446</v>
      </c>
      <c r="AO9" s="18">
        <f t="shared" si="25"/>
        <v>2.9705765187163449</v>
      </c>
      <c r="AP9" s="18">
        <f t="shared" si="26"/>
        <v>3.0500812407163447</v>
      </c>
    </row>
    <row r="10" spans="1:42" x14ac:dyDescent="0.3">
      <c r="A10" s="2">
        <v>8</v>
      </c>
      <c r="B10" s="1">
        <v>10</v>
      </c>
      <c r="C10" s="1">
        <v>44</v>
      </c>
      <c r="D10" s="1">
        <v>6.0374526790927391E-3</v>
      </c>
      <c r="E10" s="1">
        <v>97</v>
      </c>
      <c r="F10" s="10">
        <v>2.5117878367221642E-2</v>
      </c>
      <c r="G10" s="10">
        <v>2.7564956620343441E-2</v>
      </c>
      <c r="H10" s="11">
        <v>6.1155941984000539E-2</v>
      </c>
      <c r="I10" s="9">
        <v>2.41</v>
      </c>
      <c r="L10" s="18">
        <f t="shared" si="0"/>
        <v>2.5627690950413342</v>
      </c>
      <c r="M10" s="18">
        <f t="shared" si="1"/>
        <v>2.3010072004941686</v>
      </c>
      <c r="N10" s="18">
        <f t="shared" si="2"/>
        <v>2.9245205002366674</v>
      </c>
      <c r="O10" s="18">
        <f t="shared" si="3"/>
        <v>3.0638075287375011</v>
      </c>
      <c r="P10" s="18"/>
      <c r="Q10" s="18">
        <f t="shared" si="4"/>
        <v>2.7489581026958345</v>
      </c>
      <c r="R10" s="18">
        <f t="shared" si="5"/>
        <v>2.7449581026958345</v>
      </c>
      <c r="S10" s="18">
        <f t="shared" si="6"/>
        <v>2.7429581026958347</v>
      </c>
      <c r="T10" s="18">
        <f t="shared" si="7"/>
        <v>2.7529581026958345</v>
      </c>
      <c r="U10" s="18">
        <f t="shared" si="8"/>
        <v>2.7549581026958347</v>
      </c>
      <c r="V10" s="18">
        <f t="shared" si="9"/>
        <v>2.7569581026958345</v>
      </c>
      <c r="W10" s="18">
        <f t="shared" si="10"/>
        <v>2.7589581026958347</v>
      </c>
      <c r="X10" s="18"/>
      <c r="Y10" s="18">
        <f t="shared" si="11"/>
        <v>2.7336854316082886</v>
      </c>
      <c r="Z10" s="18">
        <f t="shared" si="12"/>
        <v>2.7370640378958346</v>
      </c>
      <c r="AA10" s="18">
        <f t="shared" si="13"/>
        <v>2.7787446559033837</v>
      </c>
      <c r="AB10" s="18">
        <f t="shared" si="14"/>
        <v>2.7926402970958346</v>
      </c>
      <c r="AC10" s="18"/>
      <c r="AD10" s="18">
        <f t="shared" si="15"/>
        <v>2.7475794964082887</v>
      </c>
      <c r="AE10" s="18">
        <f t="shared" si="16"/>
        <v>2.7442008901207426</v>
      </c>
      <c r="AF10" s="18">
        <f t="shared" si="17"/>
        <v>2.7376543439931935</v>
      </c>
      <c r="AG10" s="18">
        <f t="shared" si="18"/>
        <v>2.7543367089833803</v>
      </c>
      <c r="AH10" s="18">
        <f t="shared" si="19"/>
        <v>2.7577153152709264</v>
      </c>
      <c r="AI10" s="18">
        <f t="shared" si="20"/>
        <v>2.7610939215584724</v>
      </c>
      <c r="AJ10" s="18"/>
      <c r="AK10" s="18">
        <f t="shared" si="21"/>
        <v>2.6652696800958346</v>
      </c>
      <c r="AL10" s="18">
        <f t="shared" si="22"/>
        <v>2.579581257495835</v>
      </c>
      <c r="AM10" s="18">
        <f t="shared" si="23"/>
        <v>2.4938928348958345</v>
      </c>
      <c r="AN10" s="18">
        <f t="shared" si="24"/>
        <v>2.8366465252958348</v>
      </c>
      <c r="AO10" s="18">
        <f t="shared" si="25"/>
        <v>2.9223349478958349</v>
      </c>
      <c r="AP10" s="18">
        <f t="shared" si="26"/>
        <v>3.0080233704958346</v>
      </c>
    </row>
    <row r="11" spans="1:42" x14ac:dyDescent="0.3">
      <c r="A11" s="2">
        <v>9</v>
      </c>
      <c r="B11" s="1">
        <v>7</v>
      </c>
      <c r="C11" s="1">
        <v>27</v>
      </c>
      <c r="D11" s="1">
        <v>1.4615553951180957E-2</v>
      </c>
      <c r="E11" s="1">
        <v>83</v>
      </c>
      <c r="F11" s="10">
        <v>3.8579066138731868E-2</v>
      </c>
      <c r="G11" s="10">
        <v>2.0457106299794706E-2</v>
      </c>
      <c r="H11" s="11">
        <v>8.2303869246545536E-3</v>
      </c>
      <c r="I11" s="9">
        <v>2.5299999999999998</v>
      </c>
      <c r="L11" s="18">
        <f t="shared" si="0"/>
        <v>2.6878154790388784</v>
      </c>
      <c r="M11" s="18">
        <f t="shared" si="1"/>
        <v>2.4306773069803054</v>
      </c>
      <c r="N11" s="18">
        <f t="shared" si="2"/>
        <v>2.9689359410630307</v>
      </c>
      <c r="O11" s="18">
        <f t="shared" si="3"/>
        <v>3.0896986686372734</v>
      </c>
      <c r="P11" s="18"/>
      <c r="Q11" s="18">
        <f t="shared" si="4"/>
        <v>2.8174448049287895</v>
      </c>
      <c r="R11" s="18">
        <f t="shared" si="5"/>
        <v>2.8146448049287893</v>
      </c>
      <c r="S11" s="18">
        <f t="shared" si="6"/>
        <v>2.8132448049287895</v>
      </c>
      <c r="T11" s="18">
        <f t="shared" si="7"/>
        <v>2.8202448049287896</v>
      </c>
      <c r="U11" s="18">
        <f t="shared" si="8"/>
        <v>2.8216448049287894</v>
      </c>
      <c r="V11" s="18">
        <f t="shared" si="9"/>
        <v>2.8230448049287893</v>
      </c>
      <c r="W11" s="18">
        <f t="shared" si="10"/>
        <v>2.8244448049287896</v>
      </c>
      <c r="X11" s="18"/>
      <c r="Y11" s="18">
        <f t="shared" si="11"/>
        <v>2.8021399218994452</v>
      </c>
      <c r="Z11" s="18">
        <f t="shared" si="12"/>
        <v>2.810318901528789</v>
      </c>
      <c r="AA11" s="18">
        <f t="shared" si="13"/>
        <v>2.8358998026621163</v>
      </c>
      <c r="AB11" s="18">
        <f t="shared" si="14"/>
        <v>2.8444225151287892</v>
      </c>
      <c r="AC11" s="18"/>
      <c r="AD11" s="18">
        <f t="shared" si="15"/>
        <v>2.8106658252994454</v>
      </c>
      <c r="AE11" s="18">
        <f t="shared" si="16"/>
        <v>2.802486845670102</v>
      </c>
      <c r="AF11" s="18">
        <f t="shared" si="17"/>
        <v>2.786005618168176</v>
      </c>
      <c r="AG11" s="18">
        <f t="shared" si="18"/>
        <v>2.8270237845581327</v>
      </c>
      <c r="AH11" s="18">
        <f t="shared" si="19"/>
        <v>2.8352027641874766</v>
      </c>
      <c r="AI11" s="18">
        <f t="shared" si="20"/>
        <v>2.8433817438168205</v>
      </c>
      <c r="AJ11" s="18"/>
      <c r="AK11" s="18">
        <f t="shared" si="21"/>
        <v>2.7455237835287893</v>
      </c>
      <c r="AL11" s="18">
        <f t="shared" si="22"/>
        <v>2.6722027621287894</v>
      </c>
      <c r="AM11" s="18">
        <f t="shared" si="23"/>
        <v>2.598881740728789</v>
      </c>
      <c r="AN11" s="18">
        <f t="shared" si="24"/>
        <v>2.8921658263287893</v>
      </c>
      <c r="AO11" s="18">
        <f t="shared" si="25"/>
        <v>2.9654868477287892</v>
      </c>
      <c r="AP11" s="18">
        <f t="shared" si="26"/>
        <v>3.0388078691287892</v>
      </c>
    </row>
    <row r="12" spans="1:42" x14ac:dyDescent="0.3">
      <c r="A12" s="2">
        <v>10</v>
      </c>
      <c r="B12" s="1">
        <v>25</v>
      </c>
      <c r="C12" s="1">
        <v>45</v>
      </c>
      <c r="D12" s="1">
        <v>3.532147312503621E-2</v>
      </c>
      <c r="E12" s="1">
        <v>72</v>
      </c>
      <c r="F12" s="10">
        <v>1.1330932179791912E-2</v>
      </c>
      <c r="G12" s="10">
        <v>3.6333590240202343E-2</v>
      </c>
      <c r="H12" s="11">
        <v>3.9198964363925476E-2</v>
      </c>
      <c r="I12" s="9">
        <v>2.4</v>
      </c>
      <c r="L12" s="18">
        <f t="shared" si="0"/>
        <v>2.7005717669953362</v>
      </c>
      <c r="M12" s="18">
        <f t="shared" si="1"/>
        <v>2.3796350559993602</v>
      </c>
      <c r="N12" s="18">
        <f t="shared" si="2"/>
        <v>2.9164475553824918</v>
      </c>
      <c r="O12" s="18">
        <f t="shared" si="3"/>
        <v>3.0445020330968684</v>
      </c>
      <c r="P12" s="18"/>
      <c r="Q12" s="18">
        <f t="shared" si="4"/>
        <v>2.7579515666281145</v>
      </c>
      <c r="R12" s="18">
        <f t="shared" si="5"/>
        <v>2.7479515666281142</v>
      </c>
      <c r="S12" s="18">
        <f t="shared" si="6"/>
        <v>2.7429515666281143</v>
      </c>
      <c r="T12" s="18">
        <f t="shared" si="7"/>
        <v>2.7679515666281143</v>
      </c>
      <c r="U12" s="18">
        <f t="shared" si="8"/>
        <v>2.7729515666281142</v>
      </c>
      <c r="V12" s="18">
        <f t="shared" si="9"/>
        <v>2.7779515666281145</v>
      </c>
      <c r="W12" s="18">
        <f t="shared" si="10"/>
        <v>2.7829515666281144</v>
      </c>
      <c r="X12" s="18"/>
      <c r="Y12" s="18">
        <f t="shared" si="11"/>
        <v>2.728975551803849</v>
      </c>
      <c r="Z12" s="18">
        <f t="shared" si="12"/>
        <v>2.7487417276281145</v>
      </c>
      <c r="AA12" s="18">
        <f t="shared" si="13"/>
        <v>2.7913686786387948</v>
      </c>
      <c r="AB12" s="18">
        <f t="shared" si="14"/>
        <v>2.8055810836281143</v>
      </c>
      <c r="AC12" s="18"/>
      <c r="AD12" s="18">
        <f t="shared" si="15"/>
        <v>2.7431853908038488</v>
      </c>
      <c r="AE12" s="18">
        <f t="shared" si="16"/>
        <v>2.7234192149795833</v>
      </c>
      <c r="AF12" s="18">
        <f t="shared" si="17"/>
        <v>2.6823257567952825</v>
      </c>
      <c r="AG12" s="18">
        <f t="shared" si="18"/>
        <v>2.7827177424523799</v>
      </c>
      <c r="AH12" s="18">
        <f t="shared" si="19"/>
        <v>2.8024839182766454</v>
      </c>
      <c r="AI12" s="18">
        <f t="shared" si="20"/>
        <v>2.8222500941009114</v>
      </c>
      <c r="AJ12" s="18"/>
      <c r="AK12" s="18">
        <f t="shared" si="21"/>
        <v>2.6993477890281143</v>
      </c>
      <c r="AL12" s="18">
        <f t="shared" si="22"/>
        <v>2.6357440114281143</v>
      </c>
      <c r="AM12" s="18">
        <f t="shared" si="23"/>
        <v>2.5721402338281143</v>
      </c>
      <c r="AN12" s="18">
        <f t="shared" si="24"/>
        <v>2.8265553442281144</v>
      </c>
      <c r="AO12" s="18">
        <f t="shared" si="25"/>
        <v>2.8901591218281144</v>
      </c>
      <c r="AP12" s="18">
        <f t="shared" si="26"/>
        <v>2.9537628994281144</v>
      </c>
    </row>
    <row r="13" spans="1:42" x14ac:dyDescent="0.3">
      <c r="A13" s="2">
        <v>11</v>
      </c>
      <c r="B13" s="1">
        <v>8</v>
      </c>
      <c r="C13" s="1">
        <v>14</v>
      </c>
      <c r="D13" s="1">
        <v>2.0572331633375018E-3</v>
      </c>
      <c r="E13" s="1">
        <v>38</v>
      </c>
      <c r="F13" s="10">
        <v>3.3242521534782993E-2</v>
      </c>
      <c r="G13" s="10">
        <v>2.8628639264133188E-2</v>
      </c>
      <c r="H13" s="11">
        <v>0.4313944510027154</v>
      </c>
      <c r="I13" s="9">
        <v>2.4900000000000002</v>
      </c>
      <c r="L13" s="18">
        <f t="shared" si="0"/>
        <v>2.9956915154690691</v>
      </c>
      <c r="M13" s="18">
        <f t="shared" si="1"/>
        <v>2.8944201156722831</v>
      </c>
      <c r="N13" s="18">
        <f t="shared" si="2"/>
        <v>3.1385261653441616</v>
      </c>
      <c r="O13" s="18">
        <f t="shared" si="3"/>
        <v>3.1930399202481214</v>
      </c>
      <c r="P13" s="18"/>
      <c r="Q13" s="18">
        <f t="shared" si="4"/>
        <v>3.0689849462802021</v>
      </c>
      <c r="R13" s="18">
        <f t="shared" si="5"/>
        <v>3.065784946280202</v>
      </c>
      <c r="S13" s="18">
        <f t="shared" si="6"/>
        <v>3.0641849462802018</v>
      </c>
      <c r="T13" s="18">
        <f t="shared" si="7"/>
        <v>3.0721849462802018</v>
      </c>
      <c r="U13" s="18">
        <f t="shared" si="8"/>
        <v>3.073784946280202</v>
      </c>
      <c r="V13" s="18">
        <f t="shared" si="9"/>
        <v>3.0753849462802019</v>
      </c>
      <c r="W13" s="18">
        <f t="shared" si="10"/>
        <v>3.0769849462802021</v>
      </c>
      <c r="X13" s="18"/>
      <c r="Y13" s="18">
        <f t="shared" si="11"/>
        <v>3.0650128635251699</v>
      </c>
      <c r="Z13" s="18">
        <f t="shared" si="12"/>
        <v>3.0661641074802022</v>
      </c>
      <c r="AA13" s="18">
        <f t="shared" si="13"/>
        <v>3.0794280753488508</v>
      </c>
      <c r="AB13" s="18">
        <f t="shared" si="14"/>
        <v>3.0838474626802022</v>
      </c>
      <c r="AC13" s="18"/>
      <c r="AD13" s="18">
        <f t="shared" si="15"/>
        <v>3.0694337023251697</v>
      </c>
      <c r="AE13" s="18">
        <f t="shared" si="16"/>
        <v>3.0682824583701374</v>
      </c>
      <c r="AF13" s="18">
        <f t="shared" si="17"/>
        <v>3.0664366217864307</v>
      </c>
      <c r="AG13" s="18">
        <f t="shared" si="18"/>
        <v>3.0717361902352347</v>
      </c>
      <c r="AH13" s="18">
        <f t="shared" si="19"/>
        <v>3.072887434190267</v>
      </c>
      <c r="AI13" s="18">
        <f t="shared" si="20"/>
        <v>3.0740386781452993</v>
      </c>
      <c r="AJ13" s="18"/>
      <c r="AK13" s="18">
        <f t="shared" si="21"/>
        <v>3.0370162858802021</v>
      </c>
      <c r="AL13" s="18">
        <f t="shared" si="22"/>
        <v>3.0034476254802018</v>
      </c>
      <c r="AM13" s="18">
        <f t="shared" si="23"/>
        <v>2.969878965080202</v>
      </c>
      <c r="AN13" s="18">
        <f t="shared" si="24"/>
        <v>3.1041536066802022</v>
      </c>
      <c r="AO13" s="18">
        <f t="shared" si="25"/>
        <v>3.1377222670802021</v>
      </c>
      <c r="AP13" s="18">
        <f t="shared" si="26"/>
        <v>3.1712909274802019</v>
      </c>
    </row>
    <row r="14" spans="1:42" x14ac:dyDescent="0.3">
      <c r="A14" s="2">
        <v>12</v>
      </c>
      <c r="B14" s="1">
        <v>34</v>
      </c>
      <c r="C14" s="1">
        <v>26</v>
      </c>
      <c r="D14" s="1">
        <v>3.5724872783498701E-2</v>
      </c>
      <c r="E14" s="1">
        <v>55</v>
      </c>
      <c r="F14" s="10">
        <v>2.0848087640437798E-2</v>
      </c>
      <c r="G14" s="10">
        <v>1.9031435132583988E-2</v>
      </c>
      <c r="H14" s="11">
        <v>0.31667032099500841</v>
      </c>
      <c r="I14" s="9">
        <v>2.4300000000000002</v>
      </c>
      <c r="L14" s="18">
        <f t="shared" si="0"/>
        <v>2.8321339434518631</v>
      </c>
      <c r="M14" s="18">
        <f t="shared" si="1"/>
        <v>2.5530827589898264</v>
      </c>
      <c r="N14" s="18">
        <f t="shared" si="2"/>
        <v>2.9795183878799012</v>
      </c>
      <c r="O14" s="18">
        <f t="shared" si="3"/>
        <v>3.0827946223099261</v>
      </c>
      <c r="P14" s="18"/>
      <c r="Q14" s="18">
        <f t="shared" si="4"/>
        <v>2.8500076658498759</v>
      </c>
      <c r="R14" s="18">
        <f t="shared" si="5"/>
        <v>2.836407665849876</v>
      </c>
      <c r="S14" s="18">
        <f t="shared" si="6"/>
        <v>2.8296076658498759</v>
      </c>
      <c r="T14" s="18">
        <f t="shared" si="7"/>
        <v>2.8636076658498757</v>
      </c>
      <c r="U14" s="18">
        <f t="shared" si="8"/>
        <v>2.8704076658498758</v>
      </c>
      <c r="V14" s="18">
        <f t="shared" si="9"/>
        <v>2.877207665849876</v>
      </c>
      <c r="W14" s="18">
        <f t="shared" si="10"/>
        <v>2.8840076658498757</v>
      </c>
      <c r="X14" s="18"/>
      <c r="Y14" s="18">
        <f t="shared" si="11"/>
        <v>2.8286056151850367</v>
      </c>
      <c r="Z14" s="18">
        <f t="shared" si="12"/>
        <v>2.8485975366498759</v>
      </c>
      <c r="AA14" s="18">
        <f t="shared" si="13"/>
        <v>2.8732262420044328</v>
      </c>
      <c r="AB14" s="18">
        <f t="shared" si="14"/>
        <v>2.8814380534498758</v>
      </c>
      <c r="AC14" s="18"/>
      <c r="AD14" s="18">
        <f t="shared" si="15"/>
        <v>2.8368157443850368</v>
      </c>
      <c r="AE14" s="18">
        <f t="shared" si="16"/>
        <v>2.8168238229201976</v>
      </c>
      <c r="AF14" s="18">
        <f t="shared" si="17"/>
        <v>2.7770978756210969</v>
      </c>
      <c r="AG14" s="18">
        <f t="shared" si="18"/>
        <v>2.8767995873147156</v>
      </c>
      <c r="AH14" s="18">
        <f t="shared" si="19"/>
        <v>2.8967915087795548</v>
      </c>
      <c r="AI14" s="18">
        <f t="shared" si="20"/>
        <v>2.916783430244394</v>
      </c>
      <c r="AJ14" s="18"/>
      <c r="AK14" s="18">
        <f t="shared" si="21"/>
        <v>2.8082214468498758</v>
      </c>
      <c r="AL14" s="18">
        <f t="shared" si="22"/>
        <v>2.7596352278498757</v>
      </c>
      <c r="AM14" s="18">
        <f t="shared" si="23"/>
        <v>2.711049008849876</v>
      </c>
      <c r="AN14" s="18">
        <f t="shared" si="24"/>
        <v>2.9053938848498757</v>
      </c>
      <c r="AO14" s="18">
        <f t="shared" si="25"/>
        <v>2.9539801038498759</v>
      </c>
      <c r="AP14" s="18">
        <f t="shared" si="26"/>
        <v>3.002566322849876</v>
      </c>
    </row>
    <row r="15" spans="1:42" x14ac:dyDescent="0.3">
      <c r="A15" s="2">
        <v>13</v>
      </c>
      <c r="B15" s="1">
        <v>1</v>
      </c>
      <c r="C15" s="1">
        <v>18</v>
      </c>
      <c r="D15" s="1">
        <v>3.9387464873281611E-2</v>
      </c>
      <c r="E15" s="1">
        <v>68</v>
      </c>
      <c r="F15" s="10">
        <v>3.52131791350936E-2</v>
      </c>
      <c r="G15" s="10">
        <v>3.2107064145315473E-2</v>
      </c>
      <c r="H15" s="11">
        <v>0.25187941786381063</v>
      </c>
      <c r="I15" s="9">
        <v>2.33</v>
      </c>
      <c r="L15" s="18">
        <f t="shared" si="0"/>
        <v>2.8060032643427442</v>
      </c>
      <c r="M15" s="18">
        <f t="shared" si="1"/>
        <v>2.4904298630252368</v>
      </c>
      <c r="N15" s="18">
        <f t="shared" si="2"/>
        <v>2.9712783700029921</v>
      </c>
      <c r="O15" s="18">
        <f t="shared" si="3"/>
        <v>3.0835050181422448</v>
      </c>
      <c r="P15" s="18"/>
      <c r="Q15" s="18">
        <f t="shared" si="4"/>
        <v>2.8348236281037407</v>
      </c>
      <c r="R15" s="18">
        <f t="shared" si="5"/>
        <v>2.8344236281037407</v>
      </c>
      <c r="S15" s="18">
        <f t="shared" si="6"/>
        <v>2.8342236281037407</v>
      </c>
      <c r="T15" s="18">
        <f t="shared" si="7"/>
        <v>2.8352236281037406</v>
      </c>
      <c r="U15" s="18">
        <f t="shared" si="8"/>
        <v>2.8354236281037406</v>
      </c>
      <c r="V15" s="18">
        <f t="shared" si="9"/>
        <v>2.8356236281037406</v>
      </c>
      <c r="W15" s="18">
        <f t="shared" si="10"/>
        <v>2.8358236281037406</v>
      </c>
      <c r="X15" s="18"/>
      <c r="Y15" s="18">
        <f t="shared" si="11"/>
        <v>2.8072981555270302</v>
      </c>
      <c r="Z15" s="18">
        <f t="shared" si="12"/>
        <v>2.8293396925037406</v>
      </c>
      <c r="AA15" s="18">
        <f t="shared" si="13"/>
        <v>2.8463922710678493</v>
      </c>
      <c r="AB15" s="18">
        <f t="shared" si="14"/>
        <v>2.8520754349037407</v>
      </c>
      <c r="AC15" s="18"/>
      <c r="AD15" s="18">
        <f t="shared" si="15"/>
        <v>2.8129820911270302</v>
      </c>
      <c r="AE15" s="18">
        <f t="shared" si="16"/>
        <v>2.7909405541503198</v>
      </c>
      <c r="AF15" s="18">
        <f t="shared" si="17"/>
        <v>2.7473068923761703</v>
      </c>
      <c r="AG15" s="18">
        <f t="shared" si="18"/>
        <v>2.8570651650804511</v>
      </c>
      <c r="AH15" s="18">
        <f t="shared" si="19"/>
        <v>2.8791067020571619</v>
      </c>
      <c r="AI15" s="18">
        <f t="shared" si="20"/>
        <v>2.9011482390338723</v>
      </c>
      <c r="AJ15" s="18"/>
      <c r="AK15" s="18">
        <f t="shared" si="21"/>
        <v>2.7749533937037407</v>
      </c>
      <c r="AL15" s="18">
        <f t="shared" si="22"/>
        <v>2.7148831593037408</v>
      </c>
      <c r="AM15" s="18">
        <f t="shared" si="23"/>
        <v>2.6548129249037409</v>
      </c>
      <c r="AN15" s="18">
        <f t="shared" si="24"/>
        <v>2.8950938625037406</v>
      </c>
      <c r="AO15" s="18">
        <f t="shared" si="25"/>
        <v>2.9551640969037409</v>
      </c>
      <c r="AP15" s="18">
        <f t="shared" si="26"/>
        <v>3.0152343313037409</v>
      </c>
    </row>
    <row r="16" spans="1:42" x14ac:dyDescent="0.3">
      <c r="A16" s="2">
        <v>14</v>
      </c>
      <c r="B16" s="1">
        <v>13</v>
      </c>
      <c r="C16" s="1">
        <v>27</v>
      </c>
      <c r="D16" s="1">
        <v>8.6839844952939574E-4</v>
      </c>
      <c r="E16" s="1">
        <v>52</v>
      </c>
      <c r="F16" s="10">
        <v>2.862290298107327E-2</v>
      </c>
      <c r="G16" s="10">
        <v>3.2571278761823183E-2</v>
      </c>
      <c r="H16" s="11">
        <v>0.13897397271184223</v>
      </c>
      <c r="I16" s="9">
        <v>2.5</v>
      </c>
      <c r="L16" s="18">
        <f t="shared" si="0"/>
        <v>2.8772009839934944</v>
      </c>
      <c r="M16" s="18">
        <f t="shared" si="1"/>
        <v>2.7437701074020673</v>
      </c>
      <c r="N16" s="18">
        <f t="shared" si="2"/>
        <v>3.0821222092126099</v>
      </c>
      <c r="O16" s="18">
        <f t="shared" si="3"/>
        <v>3.1581573938694576</v>
      </c>
      <c r="P16" s="18"/>
      <c r="Q16" s="18">
        <f t="shared" si="4"/>
        <v>2.9851125999157633</v>
      </c>
      <c r="R16" s="18">
        <f t="shared" si="5"/>
        <v>2.9799125999157634</v>
      </c>
      <c r="S16" s="18">
        <f t="shared" si="6"/>
        <v>2.9773125999157632</v>
      </c>
      <c r="T16" s="18">
        <f t="shared" si="7"/>
        <v>2.9903125999157631</v>
      </c>
      <c r="U16" s="18">
        <f t="shared" si="8"/>
        <v>2.9929125999157633</v>
      </c>
      <c r="V16" s="18">
        <f t="shared" si="9"/>
        <v>2.9955125999157635</v>
      </c>
      <c r="W16" s="18">
        <f t="shared" si="10"/>
        <v>2.9981125999157632</v>
      </c>
      <c r="X16" s="18"/>
      <c r="Y16" s="18">
        <f t="shared" si="11"/>
        <v>2.9787007338726377</v>
      </c>
      <c r="Z16" s="18">
        <f t="shared" si="12"/>
        <v>2.9791866965157632</v>
      </c>
      <c r="AA16" s="18">
        <f t="shared" si="13"/>
        <v>3.0047655401212006</v>
      </c>
      <c r="AB16" s="18">
        <f t="shared" si="14"/>
        <v>3.0132903101157633</v>
      </c>
      <c r="AC16" s="18"/>
      <c r="AD16" s="18">
        <f t="shared" si="15"/>
        <v>2.9872266372726379</v>
      </c>
      <c r="AE16" s="18">
        <f t="shared" si="16"/>
        <v>2.9867406746295129</v>
      </c>
      <c r="AF16" s="18">
        <f t="shared" si="17"/>
        <v>2.9857999281359211</v>
      </c>
      <c r="AG16" s="18">
        <f t="shared" si="18"/>
        <v>2.9881985625588885</v>
      </c>
      <c r="AH16" s="18">
        <f t="shared" si="19"/>
        <v>2.9886845252020136</v>
      </c>
      <c r="AI16" s="18">
        <f t="shared" si="20"/>
        <v>2.9891704878451386</v>
      </c>
      <c r="AJ16" s="18"/>
      <c r="AK16" s="18">
        <f t="shared" si="21"/>
        <v>2.9417765383157635</v>
      </c>
      <c r="AL16" s="18">
        <f t="shared" si="22"/>
        <v>2.8958404767157631</v>
      </c>
      <c r="AM16" s="18">
        <f t="shared" si="23"/>
        <v>2.8499044151157631</v>
      </c>
      <c r="AN16" s="18">
        <f t="shared" si="24"/>
        <v>3.0336486615157634</v>
      </c>
      <c r="AO16" s="18">
        <f t="shared" si="25"/>
        <v>3.0795847231157634</v>
      </c>
      <c r="AP16" s="18">
        <f t="shared" si="26"/>
        <v>3.1255207847157633</v>
      </c>
    </row>
    <row r="17" spans="1:42" x14ac:dyDescent="0.3">
      <c r="A17" s="2">
        <v>15</v>
      </c>
      <c r="B17" s="1">
        <v>49</v>
      </c>
      <c r="C17" s="1">
        <v>38</v>
      </c>
      <c r="D17" s="1">
        <v>2.6153035941107291E-2</v>
      </c>
      <c r="E17" s="1">
        <v>82</v>
      </c>
      <c r="F17" s="10">
        <v>1.894448603686965E-2</v>
      </c>
      <c r="G17" s="10">
        <v>1.9745712085330137E-2</v>
      </c>
      <c r="H17" s="11">
        <v>0.13114095076280022</v>
      </c>
      <c r="I17" s="9">
        <v>2.4300000000000002</v>
      </c>
      <c r="L17" s="18">
        <f t="shared" si="0"/>
        <v>2.6200639576709666</v>
      </c>
      <c r="M17" s="18">
        <f t="shared" si="1"/>
        <v>2.3103431318827718</v>
      </c>
      <c r="N17" s="18">
        <f t="shared" si="2"/>
        <v>2.8980534293730122</v>
      </c>
      <c r="O17" s="18">
        <f t="shared" si="3"/>
        <v>3.0360067533897599</v>
      </c>
      <c r="P17" s="18"/>
      <c r="Q17" s="18">
        <f t="shared" si="4"/>
        <v>2.7213250511162652</v>
      </c>
      <c r="R17" s="18">
        <f t="shared" si="5"/>
        <v>2.7017250511162656</v>
      </c>
      <c r="S17" s="18">
        <f t="shared" si="6"/>
        <v>2.6919250511162653</v>
      </c>
      <c r="T17" s="18">
        <f t="shared" si="7"/>
        <v>2.7409250511162657</v>
      </c>
      <c r="U17" s="18">
        <f t="shared" si="8"/>
        <v>2.750725051116266</v>
      </c>
      <c r="V17" s="18">
        <f t="shared" si="9"/>
        <v>2.7605250511162653</v>
      </c>
      <c r="W17" s="18">
        <f t="shared" si="10"/>
        <v>2.7703250511162656</v>
      </c>
      <c r="X17" s="18"/>
      <c r="Y17" s="18">
        <f t="shared" si="11"/>
        <v>2.7044901856808021</v>
      </c>
      <c r="Z17" s="18">
        <f t="shared" si="12"/>
        <v>2.719125631516266</v>
      </c>
      <c r="AA17" s="18">
        <f t="shared" si="13"/>
        <v>2.7551222732475904</v>
      </c>
      <c r="AB17" s="18">
        <f t="shared" si="14"/>
        <v>2.7671233099162658</v>
      </c>
      <c r="AC17" s="18"/>
      <c r="AD17" s="18">
        <f t="shared" si="15"/>
        <v>2.7164896052808016</v>
      </c>
      <c r="AE17" s="18">
        <f t="shared" si="16"/>
        <v>2.7018541594453378</v>
      </c>
      <c r="AF17" s="18">
        <f t="shared" si="17"/>
        <v>2.6723491396229653</v>
      </c>
      <c r="AG17" s="18">
        <f t="shared" si="18"/>
        <v>2.7457604969517293</v>
      </c>
      <c r="AH17" s="18">
        <f t="shared" si="19"/>
        <v>2.760395942787194</v>
      </c>
      <c r="AI17" s="18">
        <f t="shared" si="20"/>
        <v>2.7750313886226579</v>
      </c>
      <c r="AJ17" s="18"/>
      <c r="AK17" s="18">
        <f t="shared" si="21"/>
        <v>2.6586874155162659</v>
      </c>
      <c r="AL17" s="18">
        <f t="shared" si="22"/>
        <v>2.5862497799162658</v>
      </c>
      <c r="AM17" s="18">
        <f t="shared" si="23"/>
        <v>2.5138121443162658</v>
      </c>
      <c r="AN17" s="18">
        <f t="shared" si="24"/>
        <v>2.8035626867162655</v>
      </c>
      <c r="AO17" s="18">
        <f t="shared" si="25"/>
        <v>2.8760003223162656</v>
      </c>
      <c r="AP17" s="18">
        <f t="shared" si="26"/>
        <v>2.9484379579162656</v>
      </c>
    </row>
    <row r="18" spans="1:42" x14ac:dyDescent="0.3">
      <c r="A18" s="2">
        <v>16</v>
      </c>
      <c r="B18" s="1">
        <v>39</v>
      </c>
      <c r="C18" s="1">
        <v>2</v>
      </c>
      <c r="D18" s="1">
        <v>3.7172219233376526E-3</v>
      </c>
      <c r="E18" s="1">
        <v>76</v>
      </c>
      <c r="F18" s="10">
        <v>3.2753017706955961E-2</v>
      </c>
      <c r="G18" s="10">
        <v>1.9379474414406003E-2</v>
      </c>
      <c r="H18" s="11">
        <v>0.18996077003034464</v>
      </c>
      <c r="I18" s="9">
        <v>2.5099999999999998</v>
      </c>
      <c r="L18" s="18">
        <f t="shared" si="0"/>
        <v>2.7391644159510533</v>
      </c>
      <c r="M18" s="18">
        <f t="shared" si="1"/>
        <v>2.5434182054407484</v>
      </c>
      <c r="N18" s="18">
        <f t="shared" si="2"/>
        <v>3.0185184301718566</v>
      </c>
      <c r="O18" s="18">
        <f t="shared" si="3"/>
        <v>3.1231753151088921</v>
      </c>
      <c r="P18" s="18"/>
      <c r="Q18" s="18">
        <f t="shared" si="4"/>
        <v>2.87920661691482</v>
      </c>
      <c r="R18" s="18">
        <f t="shared" si="5"/>
        <v>2.8636066169148204</v>
      </c>
      <c r="S18" s="18">
        <f t="shared" si="6"/>
        <v>2.8558066169148204</v>
      </c>
      <c r="T18" s="18">
        <f t="shared" si="7"/>
        <v>2.8948066169148201</v>
      </c>
      <c r="U18" s="18">
        <f t="shared" si="8"/>
        <v>2.9026066169148201</v>
      </c>
      <c r="V18" s="18">
        <f t="shared" si="9"/>
        <v>2.9104066169148202</v>
      </c>
      <c r="W18" s="18">
        <f t="shared" si="10"/>
        <v>2.9182066169148202</v>
      </c>
      <c r="X18" s="18"/>
      <c r="Y18" s="18">
        <f t="shared" si="11"/>
        <v>2.8842948817158605</v>
      </c>
      <c r="Z18" s="18">
        <f t="shared" si="12"/>
        <v>2.8863750685148202</v>
      </c>
      <c r="AA18" s="18">
        <f t="shared" si="13"/>
        <v>2.8882691799810409</v>
      </c>
      <c r="AB18" s="18">
        <f t="shared" si="14"/>
        <v>2.8889012621148202</v>
      </c>
      <c r="AC18" s="18"/>
      <c r="AD18" s="18">
        <f t="shared" si="15"/>
        <v>2.8849264301158604</v>
      </c>
      <c r="AE18" s="18">
        <f t="shared" si="16"/>
        <v>2.8828462433169011</v>
      </c>
      <c r="AF18" s="18">
        <f t="shared" si="17"/>
        <v>2.8789705781061614</v>
      </c>
      <c r="AG18" s="18">
        <f t="shared" si="18"/>
        <v>2.8890868037137798</v>
      </c>
      <c r="AH18" s="18">
        <f t="shared" si="19"/>
        <v>2.8911669905127395</v>
      </c>
      <c r="AI18" s="18">
        <f t="shared" si="20"/>
        <v>2.8932471773116988</v>
      </c>
      <c r="AJ18" s="18"/>
      <c r="AK18" s="18">
        <f t="shared" si="21"/>
        <v>2.8198692961148204</v>
      </c>
      <c r="AL18" s="18">
        <f t="shared" si="22"/>
        <v>2.7527319753148203</v>
      </c>
      <c r="AM18" s="18">
        <f t="shared" si="23"/>
        <v>2.6855946545148202</v>
      </c>
      <c r="AN18" s="18">
        <f t="shared" si="24"/>
        <v>2.9541439377148202</v>
      </c>
      <c r="AO18" s="18">
        <f t="shared" si="25"/>
        <v>3.0212812585148203</v>
      </c>
      <c r="AP18" s="18">
        <f t="shared" si="26"/>
        <v>3.0884185793148204</v>
      </c>
    </row>
    <row r="19" spans="1:42" x14ac:dyDescent="0.3">
      <c r="A19" s="2">
        <v>17</v>
      </c>
      <c r="B19" s="1">
        <v>35</v>
      </c>
      <c r="C19" s="1">
        <v>12</v>
      </c>
      <c r="D19" s="1">
        <v>1.6957374908954131E-2</v>
      </c>
      <c r="E19" s="1">
        <v>28</v>
      </c>
      <c r="F19" s="10">
        <v>3.73106966079031E-2</v>
      </c>
      <c r="G19" s="10">
        <v>2.6868551034791886E-2</v>
      </c>
      <c r="H19" s="11">
        <v>0.11843372052952952</v>
      </c>
      <c r="I19" s="9">
        <v>2.61</v>
      </c>
      <c r="L19" s="18">
        <f t="shared" si="0"/>
        <v>3.0305309900908379</v>
      </c>
      <c r="M19" s="18">
        <f t="shared" si="1"/>
        <v>2.890989018377315</v>
      </c>
      <c r="N19" s="18">
        <f t="shared" si="2"/>
        <v>3.1153642791184653</v>
      </c>
      <c r="O19" s="18">
        <f t="shared" si="3"/>
        <v>3.1703681907788495</v>
      </c>
      <c r="P19" s="18"/>
      <c r="Q19" s="18">
        <f t="shared" si="4"/>
        <v>3.0434664464980825</v>
      </c>
      <c r="R19" s="18">
        <f t="shared" si="5"/>
        <v>3.0294664464980823</v>
      </c>
      <c r="S19" s="18">
        <f t="shared" si="6"/>
        <v>3.0224664464980822</v>
      </c>
      <c r="T19" s="18">
        <f t="shared" si="7"/>
        <v>3.0574664464980823</v>
      </c>
      <c r="U19" s="18">
        <f t="shared" si="8"/>
        <v>3.0644664464980824</v>
      </c>
      <c r="V19" s="18">
        <f t="shared" si="9"/>
        <v>3.0714664464980825</v>
      </c>
      <c r="W19" s="18">
        <f t="shared" si="10"/>
        <v>3.0784664464980822</v>
      </c>
      <c r="X19" s="18"/>
      <c r="Y19" s="18">
        <f t="shared" si="11"/>
        <v>3.037187674932281</v>
      </c>
      <c r="Z19" s="18">
        <f t="shared" si="12"/>
        <v>3.0466771560980819</v>
      </c>
      <c r="AA19" s="18">
        <f t="shared" si="13"/>
        <v>3.0580463318211093</v>
      </c>
      <c r="AB19" s="18">
        <f t="shared" si="14"/>
        <v>3.0618343176980818</v>
      </c>
      <c r="AC19" s="18"/>
      <c r="AD19" s="18">
        <f t="shared" si="15"/>
        <v>3.0409769653322813</v>
      </c>
      <c r="AE19" s="18">
        <f t="shared" si="16"/>
        <v>3.0314874841664801</v>
      </c>
      <c r="AF19" s="18">
        <f t="shared" si="17"/>
        <v>3.0123453241445346</v>
      </c>
      <c r="AG19" s="18">
        <f t="shared" si="18"/>
        <v>3.059955927663883</v>
      </c>
      <c r="AH19" s="18">
        <f t="shared" si="19"/>
        <v>3.0694454088296843</v>
      </c>
      <c r="AI19" s="18">
        <f t="shared" si="20"/>
        <v>3.0789348899954851</v>
      </c>
      <c r="AJ19" s="18"/>
      <c r="AK19" s="18">
        <f t="shared" si="21"/>
        <v>3.0257316440980819</v>
      </c>
      <c r="AL19" s="18">
        <f t="shared" si="22"/>
        <v>3.0009968416980821</v>
      </c>
      <c r="AM19" s="18">
        <f t="shared" si="23"/>
        <v>2.9762620392980823</v>
      </c>
      <c r="AN19" s="18">
        <f t="shared" si="24"/>
        <v>3.075201248898082</v>
      </c>
      <c r="AO19" s="18">
        <f t="shared" si="25"/>
        <v>3.0999360512980823</v>
      </c>
      <c r="AP19" s="18">
        <f t="shared" si="26"/>
        <v>3.1246708536980821</v>
      </c>
    </row>
    <row r="20" spans="1:42" x14ac:dyDescent="0.3">
      <c r="A20" s="2">
        <v>18</v>
      </c>
      <c r="B20" s="1">
        <v>49</v>
      </c>
      <c r="C20" s="1">
        <v>16</v>
      </c>
      <c r="D20" s="1">
        <v>8.8395116569908137E-3</v>
      </c>
      <c r="E20" s="1">
        <v>5</v>
      </c>
      <c r="F20" s="10">
        <v>2.6171066111957905E-2</v>
      </c>
      <c r="G20" s="10">
        <v>2.1793883651248673E-2</v>
      </c>
      <c r="H20" s="11">
        <v>0.15943373950075454</v>
      </c>
      <c r="I20" s="9">
        <v>2.81</v>
      </c>
      <c r="L20" s="18">
        <f t="shared" si="0"/>
        <v>3.151771198187943</v>
      </c>
      <c r="M20" s="18">
        <f t="shared" si="1"/>
        <v>3.0932372583030783</v>
      </c>
      <c r="N20" s="18">
        <f t="shared" si="2"/>
        <v>3.1821718057731867</v>
      </c>
      <c r="O20" s="18">
        <f t="shared" si="3"/>
        <v>3.2082831117298904</v>
      </c>
      <c r="P20" s="18"/>
      <c r="Q20" s="18">
        <f t="shared" si="4"/>
        <v>3.1444937282164838</v>
      </c>
      <c r="R20" s="18">
        <f t="shared" si="5"/>
        <v>3.1248937282164841</v>
      </c>
      <c r="S20" s="18">
        <f t="shared" si="6"/>
        <v>3.1150937282164839</v>
      </c>
      <c r="T20" s="18">
        <f t="shared" si="7"/>
        <v>3.1640937282164838</v>
      </c>
      <c r="U20" s="18">
        <f t="shared" si="8"/>
        <v>3.1738937282164841</v>
      </c>
      <c r="V20" s="18">
        <f t="shared" si="9"/>
        <v>3.1836937282164839</v>
      </c>
      <c r="W20" s="18">
        <f t="shared" si="10"/>
        <v>3.1934937282164841</v>
      </c>
      <c r="X20" s="18"/>
      <c r="Y20" s="18">
        <f t="shared" si="11"/>
        <v>3.1442946803550158</v>
      </c>
      <c r="Z20" s="18">
        <f t="shared" si="12"/>
        <v>3.1492413410164843</v>
      </c>
      <c r="AA20" s="18">
        <f t="shared" si="13"/>
        <v>3.1643989120586813</v>
      </c>
      <c r="AB20" s="18">
        <f t="shared" si="14"/>
        <v>3.1694508898164844</v>
      </c>
      <c r="AC20" s="18"/>
      <c r="AD20" s="18">
        <f t="shared" si="15"/>
        <v>3.1493470675550155</v>
      </c>
      <c r="AE20" s="18">
        <f t="shared" si="16"/>
        <v>3.1444004068935474</v>
      </c>
      <c r="AF20" s="18">
        <f t="shared" si="17"/>
        <v>3.1350911203704674</v>
      </c>
      <c r="AG20" s="18">
        <f t="shared" si="18"/>
        <v>3.1592403888779521</v>
      </c>
      <c r="AH20" s="18">
        <f t="shared" si="19"/>
        <v>3.1641870495394206</v>
      </c>
      <c r="AI20" s="18">
        <f t="shared" si="20"/>
        <v>3.1691337102008887</v>
      </c>
      <c r="AJ20" s="18"/>
      <c r="AK20" s="18">
        <f t="shared" si="21"/>
        <v>3.149876799216484</v>
      </c>
      <c r="AL20" s="18">
        <f t="shared" si="22"/>
        <v>3.145459870216484</v>
      </c>
      <c r="AM20" s="18">
        <f t="shared" si="23"/>
        <v>3.141042941216484</v>
      </c>
      <c r="AN20" s="18">
        <f t="shared" si="24"/>
        <v>3.158710657216484</v>
      </c>
      <c r="AO20" s="18">
        <f t="shared" si="25"/>
        <v>3.163127586216484</v>
      </c>
      <c r="AP20" s="18">
        <f t="shared" si="26"/>
        <v>3.1675445152164841</v>
      </c>
    </row>
    <row r="21" spans="1:42" x14ac:dyDescent="0.3">
      <c r="A21" s="2">
        <v>19</v>
      </c>
      <c r="B21" s="1">
        <v>28</v>
      </c>
      <c r="C21" s="1">
        <v>18</v>
      </c>
      <c r="D21" s="1">
        <v>1.4741433790079299E-3</v>
      </c>
      <c r="E21" s="1">
        <v>60</v>
      </c>
      <c r="F21" s="10">
        <v>2.2674742407024096E-2</v>
      </c>
      <c r="G21" s="10">
        <v>2.4876424582062955E-2</v>
      </c>
      <c r="H21" s="11">
        <v>1.2707166204485393E-2</v>
      </c>
      <c r="I21" s="9">
        <v>2.61</v>
      </c>
      <c r="L21" s="18">
        <f t="shared" si="0"/>
        <v>2.8252429933738319</v>
      </c>
      <c r="M21" s="18">
        <f t="shared" si="1"/>
        <v>2.6717407123347319</v>
      </c>
      <c r="N21" s="18">
        <f t="shared" si="2"/>
        <v>3.0579235622484182</v>
      </c>
      <c r="O21" s="18">
        <f t="shared" si="3"/>
        <v>3.1442486604863134</v>
      </c>
      <c r="P21" s="18"/>
      <c r="Q21" s="18">
        <f t="shared" si="4"/>
        <v>2.9447972048105231</v>
      </c>
      <c r="R21" s="18">
        <f t="shared" si="5"/>
        <v>2.933597204810523</v>
      </c>
      <c r="S21" s="18">
        <f t="shared" si="6"/>
        <v>2.9279972048105227</v>
      </c>
      <c r="T21" s="18">
        <f t="shared" si="7"/>
        <v>2.9559972048105227</v>
      </c>
      <c r="U21" s="18">
        <f t="shared" si="8"/>
        <v>2.961597204810523</v>
      </c>
      <c r="V21" s="18">
        <f t="shared" si="9"/>
        <v>2.9671972048105228</v>
      </c>
      <c r="W21" s="18">
        <f t="shared" si="10"/>
        <v>2.9727972048105231</v>
      </c>
      <c r="X21" s="18"/>
      <c r="Y21" s="18">
        <f t="shared" si="11"/>
        <v>2.9438883269122078</v>
      </c>
      <c r="Z21" s="18">
        <f t="shared" si="12"/>
        <v>2.9447132692105229</v>
      </c>
      <c r="AA21" s="18">
        <f t="shared" si="13"/>
        <v>2.9617642960861832</v>
      </c>
      <c r="AB21" s="18">
        <f t="shared" si="14"/>
        <v>2.967449011610523</v>
      </c>
      <c r="AC21" s="18"/>
      <c r="AD21" s="18">
        <f t="shared" si="15"/>
        <v>2.9495722625122078</v>
      </c>
      <c r="AE21" s="18">
        <f t="shared" si="16"/>
        <v>2.9487473202138923</v>
      </c>
      <c r="AF21" s="18">
        <f t="shared" si="17"/>
        <v>2.9468238474562236</v>
      </c>
      <c r="AG21" s="18">
        <f t="shared" si="18"/>
        <v>2.9512221471088385</v>
      </c>
      <c r="AH21" s="18">
        <f t="shared" si="19"/>
        <v>2.9520470894071535</v>
      </c>
      <c r="AI21" s="18">
        <f t="shared" si="20"/>
        <v>2.9528720317054686</v>
      </c>
      <c r="AJ21" s="18"/>
      <c r="AK21" s="18">
        <f t="shared" si="21"/>
        <v>2.8973940568105228</v>
      </c>
      <c r="AL21" s="18">
        <f t="shared" si="22"/>
        <v>2.844390908810523</v>
      </c>
      <c r="AM21" s="18">
        <f t="shared" si="23"/>
        <v>2.7913877608105229</v>
      </c>
      <c r="AN21" s="18">
        <f t="shared" si="24"/>
        <v>3.0034003528105231</v>
      </c>
      <c r="AO21" s="18">
        <f t="shared" si="25"/>
        <v>3.0564035008105228</v>
      </c>
      <c r="AP21" s="18">
        <f t="shared" si="26"/>
        <v>3.109406648810523</v>
      </c>
    </row>
    <row r="22" spans="1:42" x14ac:dyDescent="0.3">
      <c r="A22" s="2">
        <v>20</v>
      </c>
      <c r="B22" s="1">
        <v>23</v>
      </c>
      <c r="C22" s="1">
        <v>32</v>
      </c>
      <c r="D22" s="1">
        <v>3.1080378429101975E-3</v>
      </c>
      <c r="E22" s="1">
        <v>21</v>
      </c>
      <c r="F22" s="10">
        <v>2.9334700703454539E-2</v>
      </c>
      <c r="G22" s="10">
        <v>1.2720378604393878E-2</v>
      </c>
      <c r="H22" s="11">
        <v>8.1440490611672245E-2</v>
      </c>
      <c r="I22" s="9">
        <v>2.91</v>
      </c>
      <c r="L22" s="18">
        <f t="shared" si="0"/>
        <v>3.0526474082968615</v>
      </c>
      <c r="M22" s="18">
        <f t="shared" si="1"/>
        <v>2.9786443849549098</v>
      </c>
      <c r="N22" s="18">
        <f t="shared" si="2"/>
        <v>3.1506121785799484</v>
      </c>
      <c r="O22" s="18">
        <f t="shared" si="3"/>
        <v>3.1930938950149619</v>
      </c>
      <c r="P22" s="18"/>
      <c r="Q22" s="18">
        <f t="shared" si="4"/>
        <v>3.0961100214249355</v>
      </c>
      <c r="R22" s="18">
        <f t="shared" si="5"/>
        <v>3.0869100214249356</v>
      </c>
      <c r="S22" s="18">
        <f t="shared" si="6"/>
        <v>3.0823100214249357</v>
      </c>
      <c r="T22" s="18">
        <f t="shared" si="7"/>
        <v>3.1053100214249354</v>
      </c>
      <c r="U22" s="18">
        <f t="shared" si="8"/>
        <v>3.1099100214249358</v>
      </c>
      <c r="V22" s="18">
        <f t="shared" si="9"/>
        <v>3.1145100214249357</v>
      </c>
      <c r="W22" s="18">
        <f t="shared" si="10"/>
        <v>3.1191100214249357</v>
      </c>
      <c r="X22" s="18"/>
      <c r="Y22" s="18">
        <f t="shared" si="11"/>
        <v>3.0888659644572476</v>
      </c>
      <c r="Z22" s="18">
        <f t="shared" si="12"/>
        <v>3.0906052470249352</v>
      </c>
      <c r="AA22" s="18">
        <f t="shared" si="13"/>
        <v>3.1209197724015563</v>
      </c>
      <c r="AB22" s="18">
        <f t="shared" si="14"/>
        <v>3.1310243446249353</v>
      </c>
      <c r="AC22" s="18"/>
      <c r="AD22" s="18">
        <f t="shared" si="15"/>
        <v>3.0989707388572478</v>
      </c>
      <c r="AE22" s="18">
        <f t="shared" si="16"/>
        <v>3.0972314562895598</v>
      </c>
      <c r="AF22" s="18">
        <f t="shared" si="17"/>
        <v>3.093647458002541</v>
      </c>
      <c r="AG22" s="18">
        <f t="shared" si="18"/>
        <v>3.1024493039926235</v>
      </c>
      <c r="AH22" s="18">
        <f t="shared" si="19"/>
        <v>3.1041885865603116</v>
      </c>
      <c r="AI22" s="18">
        <f t="shared" si="20"/>
        <v>3.1059278691279997</v>
      </c>
      <c r="AJ22" s="18"/>
      <c r="AK22" s="18">
        <f t="shared" si="21"/>
        <v>3.0821589196249355</v>
      </c>
      <c r="AL22" s="18">
        <f t="shared" si="22"/>
        <v>3.0636078178249355</v>
      </c>
      <c r="AM22" s="18">
        <f t="shared" si="23"/>
        <v>3.0450567160249351</v>
      </c>
      <c r="AN22" s="18">
        <f t="shared" si="24"/>
        <v>3.1192611232249354</v>
      </c>
      <c r="AO22" s="18">
        <f t="shared" si="25"/>
        <v>3.1378122250249354</v>
      </c>
      <c r="AP22" s="18">
        <f t="shared" si="26"/>
        <v>3.1563633268249354</v>
      </c>
    </row>
    <row r="23" spans="1:42" x14ac:dyDescent="0.3">
      <c r="A23" s="2">
        <v>21</v>
      </c>
      <c r="B23" s="1">
        <v>5</v>
      </c>
      <c r="C23" s="1">
        <v>5</v>
      </c>
      <c r="D23" s="1">
        <v>2.5005038315086485E-2</v>
      </c>
      <c r="E23" s="1">
        <v>54</v>
      </c>
      <c r="F23" s="10">
        <v>2.7608266749818561E-2</v>
      </c>
      <c r="G23" s="10">
        <v>1.382354731766342E-2</v>
      </c>
      <c r="H23" s="11">
        <v>0.10792837293666202</v>
      </c>
      <c r="I23" s="9">
        <v>2.65</v>
      </c>
      <c r="L23" s="18">
        <f t="shared" si="0"/>
        <v>2.9157239731477111</v>
      </c>
      <c r="M23" s="18">
        <f t="shared" si="1"/>
        <v>2.691914912702944</v>
      </c>
      <c r="N23" s="18">
        <f t="shared" si="2"/>
        <v>3.0567309212245397</v>
      </c>
      <c r="O23" s="18">
        <f t="shared" si="3"/>
        <v>3.140173990838405</v>
      </c>
      <c r="P23" s="18"/>
      <c r="Q23" s="18">
        <f t="shared" si="4"/>
        <v>2.9532067183306747</v>
      </c>
      <c r="R23" s="18">
        <f t="shared" si="5"/>
        <v>2.9512067183306745</v>
      </c>
      <c r="S23" s="18">
        <f t="shared" si="6"/>
        <v>2.9502067183306746</v>
      </c>
      <c r="T23" s="18">
        <f t="shared" si="7"/>
        <v>2.9552067183306745</v>
      </c>
      <c r="U23" s="18">
        <f t="shared" si="8"/>
        <v>2.9562067183306744</v>
      </c>
      <c r="V23" s="18">
        <f t="shared" si="9"/>
        <v>2.9572067183306747</v>
      </c>
      <c r="W23" s="18">
        <f t="shared" si="10"/>
        <v>2.9582067183306746</v>
      </c>
      <c r="X23" s="18"/>
      <c r="Y23" s="18">
        <f t="shared" si="11"/>
        <v>2.9386348300496894</v>
      </c>
      <c r="Z23" s="18">
        <f t="shared" si="12"/>
        <v>2.9526278473306746</v>
      </c>
      <c r="AA23" s="18">
        <f t="shared" si="13"/>
        <v>2.9573634567387184</v>
      </c>
      <c r="AB23" s="18">
        <f t="shared" si="14"/>
        <v>2.9589433313306746</v>
      </c>
      <c r="AC23" s="18"/>
      <c r="AD23" s="18">
        <f t="shared" si="15"/>
        <v>2.9402137010496894</v>
      </c>
      <c r="AE23" s="18">
        <f t="shared" si="16"/>
        <v>2.9262206837687037</v>
      </c>
      <c r="AF23" s="18">
        <f t="shared" si="17"/>
        <v>2.8974220353044573</v>
      </c>
      <c r="AG23" s="18">
        <f t="shared" si="18"/>
        <v>2.9681997356116603</v>
      </c>
      <c r="AH23" s="18">
        <f t="shared" si="19"/>
        <v>2.982192752892646</v>
      </c>
      <c r="AI23" s="18">
        <f t="shared" si="20"/>
        <v>2.9961857701736316</v>
      </c>
      <c r="AJ23" s="18"/>
      <c r="AK23" s="18">
        <f t="shared" si="21"/>
        <v>2.9065038851306744</v>
      </c>
      <c r="AL23" s="18">
        <f t="shared" si="22"/>
        <v>2.8588010519306746</v>
      </c>
      <c r="AM23" s="18">
        <f t="shared" si="23"/>
        <v>2.8110982187306743</v>
      </c>
      <c r="AN23" s="18">
        <f t="shared" si="24"/>
        <v>3.0019095515306744</v>
      </c>
      <c r="AO23" s="18">
        <f t="shared" si="25"/>
        <v>3.0496123847306746</v>
      </c>
      <c r="AP23" s="18">
        <f t="shared" si="26"/>
        <v>3.0973152179306744</v>
      </c>
    </row>
    <row r="24" spans="1:42" x14ac:dyDescent="0.3">
      <c r="A24" s="2">
        <v>22</v>
      </c>
      <c r="B24" s="1">
        <v>16</v>
      </c>
      <c r="C24" s="1">
        <v>37</v>
      </c>
      <c r="D24" s="1">
        <v>2.4165537357496075E-2</v>
      </c>
      <c r="E24" s="1">
        <v>65</v>
      </c>
      <c r="F24" s="10">
        <v>3.6178175695478265E-2</v>
      </c>
      <c r="G24" s="10">
        <v>1.4196934991985377E-2</v>
      </c>
      <c r="H24" s="11">
        <v>0.31208068256453514</v>
      </c>
      <c r="I24" s="9">
        <v>2.4700000000000002</v>
      </c>
      <c r="L24" s="18">
        <f t="shared" si="0"/>
        <v>2.7704478712139435</v>
      </c>
      <c r="M24" s="18">
        <f t="shared" si="1"/>
        <v>2.5127018553003282</v>
      </c>
      <c r="N24" s="18">
        <f t="shared" si="2"/>
        <v>2.9776448449716164</v>
      </c>
      <c r="O24" s="18">
        <f t="shared" si="3"/>
        <v>3.0866897799287121</v>
      </c>
      <c r="P24" s="18"/>
      <c r="Q24" s="18">
        <f t="shared" si="4"/>
        <v>2.8424318792145198</v>
      </c>
      <c r="R24" s="18">
        <f t="shared" si="5"/>
        <v>2.83603187921452</v>
      </c>
      <c r="S24" s="18">
        <f t="shared" si="6"/>
        <v>2.83283187921452</v>
      </c>
      <c r="T24" s="18">
        <f t="shared" si="7"/>
        <v>2.84883187921452</v>
      </c>
      <c r="U24" s="18">
        <f t="shared" si="8"/>
        <v>2.8520318792145201</v>
      </c>
      <c r="V24" s="18">
        <f t="shared" si="9"/>
        <v>2.8552318792145197</v>
      </c>
      <c r="W24" s="18">
        <f t="shared" si="10"/>
        <v>2.8584318792145198</v>
      </c>
      <c r="X24" s="18"/>
      <c r="Y24" s="18">
        <f t="shared" si="11"/>
        <v>2.8204250079115338</v>
      </c>
      <c r="Z24" s="18">
        <f t="shared" si="12"/>
        <v>2.8339482338145201</v>
      </c>
      <c r="AA24" s="18">
        <f t="shared" si="13"/>
        <v>2.8690000934389794</v>
      </c>
      <c r="AB24" s="18">
        <f t="shared" si="14"/>
        <v>2.8806828154145201</v>
      </c>
      <c r="AC24" s="18"/>
      <c r="AD24" s="18">
        <f t="shared" si="15"/>
        <v>2.8321086533115336</v>
      </c>
      <c r="AE24" s="18">
        <f t="shared" si="16"/>
        <v>2.8185854274085469</v>
      </c>
      <c r="AF24" s="18">
        <f t="shared" si="17"/>
        <v>2.7924807733955448</v>
      </c>
      <c r="AG24" s="18">
        <f t="shared" si="18"/>
        <v>2.8591551051175061</v>
      </c>
      <c r="AH24" s="18">
        <f t="shared" si="19"/>
        <v>2.8726783310204924</v>
      </c>
      <c r="AI24" s="18">
        <f t="shared" si="20"/>
        <v>2.8862015569234791</v>
      </c>
      <c r="AJ24" s="18"/>
      <c r="AK24" s="18">
        <f t="shared" si="21"/>
        <v>2.7882118022145197</v>
      </c>
      <c r="AL24" s="18">
        <f t="shared" si="22"/>
        <v>2.73079172521452</v>
      </c>
      <c r="AM24" s="18">
        <f t="shared" si="23"/>
        <v>2.6733716482145198</v>
      </c>
      <c r="AN24" s="18">
        <f t="shared" si="24"/>
        <v>2.9030519562145201</v>
      </c>
      <c r="AO24" s="18">
        <f t="shared" si="25"/>
        <v>2.9604720332145198</v>
      </c>
      <c r="AP24" s="18">
        <f t="shared" si="26"/>
        <v>3.01789211021452</v>
      </c>
    </row>
    <row r="25" spans="1:42" x14ac:dyDescent="0.3">
      <c r="A25" s="2">
        <v>23</v>
      </c>
      <c r="B25" s="1">
        <v>45</v>
      </c>
      <c r="C25" s="1">
        <v>22</v>
      </c>
      <c r="D25" s="1">
        <v>3.2784027652709817E-2</v>
      </c>
      <c r="E25" s="1">
        <v>49</v>
      </c>
      <c r="F25" s="10">
        <v>2.8292835957610882E-2</v>
      </c>
      <c r="G25" s="10">
        <v>3.5753940483883181E-2</v>
      </c>
      <c r="H25" s="11">
        <v>7.54736123447457E-2</v>
      </c>
      <c r="I25" s="9">
        <v>2.44</v>
      </c>
      <c r="L25" s="18">
        <f t="shared" si="0"/>
        <v>2.8653643554842794</v>
      </c>
      <c r="M25" s="18">
        <f t="shared" si="1"/>
        <v>2.6113249486075176</v>
      </c>
      <c r="N25" s="18">
        <f t="shared" si="2"/>
        <v>3.0000788835700098</v>
      </c>
      <c r="O25" s="18">
        <f t="shared" si="3"/>
        <v>3.0950348051975074</v>
      </c>
      <c r="P25" s="18"/>
      <c r="Q25" s="18">
        <f t="shared" si="4"/>
        <v>2.8788086002625133</v>
      </c>
      <c r="R25" s="18">
        <f t="shared" si="5"/>
        <v>2.8608086002625135</v>
      </c>
      <c r="S25" s="18">
        <f t="shared" si="6"/>
        <v>2.8518086002625131</v>
      </c>
      <c r="T25" s="18">
        <f t="shared" si="7"/>
        <v>2.8968086002625131</v>
      </c>
      <c r="U25" s="18">
        <f t="shared" si="8"/>
        <v>2.9058086002625134</v>
      </c>
      <c r="V25" s="18">
        <f t="shared" si="9"/>
        <v>2.9148086002625138</v>
      </c>
      <c r="W25" s="18">
        <f t="shared" si="10"/>
        <v>2.9238086002625132</v>
      </c>
      <c r="X25" s="18"/>
      <c r="Y25" s="18">
        <f t="shared" si="11"/>
        <v>2.8625153666008303</v>
      </c>
      <c r="Z25" s="18">
        <f t="shared" si="12"/>
        <v>2.8808615678625134</v>
      </c>
      <c r="AA25" s="18">
        <f t="shared" si="13"/>
        <v>2.9017045188652317</v>
      </c>
      <c r="AB25" s="18">
        <f t="shared" si="14"/>
        <v>2.9086496974625136</v>
      </c>
      <c r="AC25" s="18"/>
      <c r="AD25" s="18">
        <f t="shared" si="15"/>
        <v>2.8694623990008297</v>
      </c>
      <c r="AE25" s="18">
        <f t="shared" si="16"/>
        <v>2.8511161977391466</v>
      </c>
      <c r="AF25" s="18">
        <f t="shared" si="17"/>
        <v>2.8137323882576446</v>
      </c>
      <c r="AG25" s="18">
        <f t="shared" si="18"/>
        <v>2.9061548015241967</v>
      </c>
      <c r="AH25" s="18">
        <f t="shared" si="19"/>
        <v>2.9245010027858798</v>
      </c>
      <c r="AI25" s="18">
        <f t="shared" si="20"/>
        <v>2.9428472040475628</v>
      </c>
      <c r="AJ25" s="18"/>
      <c r="AK25" s="18">
        <f t="shared" si="21"/>
        <v>2.8445226960625134</v>
      </c>
      <c r="AL25" s="18">
        <f t="shared" si="22"/>
        <v>2.8012367918625132</v>
      </c>
      <c r="AM25" s="18">
        <f t="shared" si="23"/>
        <v>2.7579508876625134</v>
      </c>
      <c r="AN25" s="18">
        <f t="shared" si="24"/>
        <v>2.9310945044625134</v>
      </c>
      <c r="AO25" s="18">
        <f t="shared" si="25"/>
        <v>2.9743804086625132</v>
      </c>
      <c r="AP25" s="18">
        <f t="shared" si="26"/>
        <v>3.0176663128625134</v>
      </c>
    </row>
    <row r="26" spans="1:42" x14ac:dyDescent="0.3">
      <c r="A26" s="2">
        <v>24</v>
      </c>
      <c r="B26" s="1">
        <v>26</v>
      </c>
      <c r="C26" s="1">
        <v>49</v>
      </c>
      <c r="D26" s="1">
        <v>2.987453894348905E-2</v>
      </c>
      <c r="E26" s="1">
        <v>51</v>
      </c>
      <c r="F26" s="10">
        <v>1.2462776339747777E-2</v>
      </c>
      <c r="G26" s="10">
        <v>1.2358425849467166E-2</v>
      </c>
      <c r="H26" s="11">
        <v>0.2491752029782755</v>
      </c>
      <c r="I26" s="9">
        <v>2.58</v>
      </c>
      <c r="L26" s="18">
        <f t="shared" si="0"/>
        <v>2.8244466864785225</v>
      </c>
      <c r="M26" s="18">
        <f t="shared" si="1"/>
        <v>2.5713687756023247</v>
      </c>
      <c r="N26" s="18">
        <f t="shared" si="2"/>
        <v>2.9814870365499004</v>
      </c>
      <c r="O26" s="18">
        <f t="shared" si="3"/>
        <v>3.0821509828924247</v>
      </c>
      <c r="P26" s="18"/>
      <c r="Q26" s="18">
        <f t="shared" si="4"/>
        <v>2.8576020198873753</v>
      </c>
      <c r="R26" s="18">
        <f t="shared" si="5"/>
        <v>2.8472020198873755</v>
      </c>
      <c r="S26" s="18">
        <f t="shared" si="6"/>
        <v>2.8420020198873752</v>
      </c>
      <c r="T26" s="18">
        <f t="shared" si="7"/>
        <v>2.8680020198873755</v>
      </c>
      <c r="U26" s="18">
        <f t="shared" si="8"/>
        <v>2.8732020198873753</v>
      </c>
      <c r="V26" s="18">
        <f t="shared" si="9"/>
        <v>2.8784020198873752</v>
      </c>
      <c r="W26" s="18">
        <f t="shared" si="10"/>
        <v>2.8836020198873755</v>
      </c>
      <c r="X26" s="18"/>
      <c r="Y26" s="18">
        <f t="shared" si="11"/>
        <v>2.8306110557272466</v>
      </c>
      <c r="Z26" s="18">
        <f t="shared" si="12"/>
        <v>2.8473290840873755</v>
      </c>
      <c r="AA26" s="18">
        <f t="shared" si="13"/>
        <v>2.8937480761124164</v>
      </c>
      <c r="AB26" s="18">
        <f t="shared" si="14"/>
        <v>2.9092208272873754</v>
      </c>
      <c r="AC26" s="18"/>
      <c r="AD26" s="18">
        <f t="shared" si="15"/>
        <v>2.8460839915272467</v>
      </c>
      <c r="AE26" s="18">
        <f t="shared" si="16"/>
        <v>2.8293659631671182</v>
      </c>
      <c r="AF26" s="18">
        <f t="shared" si="17"/>
        <v>2.7958260003808131</v>
      </c>
      <c r="AG26" s="18">
        <f t="shared" si="18"/>
        <v>2.8795200482475041</v>
      </c>
      <c r="AH26" s="18">
        <f t="shared" si="19"/>
        <v>2.8962380766076326</v>
      </c>
      <c r="AI26" s="18">
        <f t="shared" si="20"/>
        <v>2.912956104967761</v>
      </c>
      <c r="AJ26" s="18"/>
      <c r="AK26" s="18">
        <f t="shared" si="21"/>
        <v>2.8177493440873755</v>
      </c>
      <c r="AL26" s="18">
        <f t="shared" si="22"/>
        <v>2.7726966682873755</v>
      </c>
      <c r="AM26" s="18">
        <f t="shared" si="23"/>
        <v>2.7276439924873754</v>
      </c>
      <c r="AN26" s="18">
        <f t="shared" si="24"/>
        <v>2.9078546956873756</v>
      </c>
      <c r="AO26" s="18">
        <f t="shared" si="25"/>
        <v>2.9529073714873753</v>
      </c>
      <c r="AP26" s="18">
        <f t="shared" si="26"/>
        <v>2.9979600472873753</v>
      </c>
    </row>
    <row r="27" spans="1:42" x14ac:dyDescent="0.3">
      <c r="A27" s="2">
        <v>25</v>
      </c>
      <c r="B27" s="1">
        <v>2</v>
      </c>
      <c r="C27" s="1">
        <v>3</v>
      </c>
      <c r="D27" s="1">
        <v>1.1949169748171992E-2</v>
      </c>
      <c r="E27" s="1">
        <v>32</v>
      </c>
      <c r="F27" s="10">
        <v>1.0886219472843066E-2</v>
      </c>
      <c r="G27" s="10">
        <v>1.7734294638024291E-2</v>
      </c>
      <c r="H27" s="11">
        <v>0.2752794368692334</v>
      </c>
      <c r="I27" s="9">
        <v>2.76</v>
      </c>
      <c r="L27" s="18">
        <f t="shared" si="0"/>
        <v>3.0626983639068124</v>
      </c>
      <c r="M27" s="18">
        <f t="shared" si="1"/>
        <v>2.9412057789949939</v>
      </c>
      <c r="N27" s="18">
        <f t="shared" si="2"/>
        <v>3.1525400745799965</v>
      </c>
      <c r="O27" s="18">
        <f t="shared" si="3"/>
        <v>3.2003701632949983</v>
      </c>
      <c r="P27" s="18"/>
      <c r="Q27" s="18">
        <f t="shared" si="4"/>
        <v>3.0930026476249957</v>
      </c>
      <c r="R27" s="18">
        <f t="shared" si="5"/>
        <v>3.0922026476249957</v>
      </c>
      <c r="S27" s="18">
        <f t="shared" si="6"/>
        <v>3.0918026476249958</v>
      </c>
      <c r="T27" s="18">
        <f t="shared" si="7"/>
        <v>3.093802647624996</v>
      </c>
      <c r="U27" s="18">
        <f t="shared" si="8"/>
        <v>3.094202647624996</v>
      </c>
      <c r="V27" s="18">
        <f t="shared" si="9"/>
        <v>3.0946026476249959</v>
      </c>
      <c r="W27" s="18">
        <f t="shared" si="10"/>
        <v>3.0950026476249959</v>
      </c>
      <c r="X27" s="18"/>
      <c r="Y27" s="18">
        <f t="shared" si="11"/>
        <v>3.0857684750920877</v>
      </c>
      <c r="Z27" s="18">
        <f t="shared" si="12"/>
        <v>3.092455325024996</v>
      </c>
      <c r="AA27" s="18">
        <f t="shared" si="13"/>
        <v>3.0952939405282036</v>
      </c>
      <c r="AB27" s="18">
        <f t="shared" si="14"/>
        <v>3.0962446154249958</v>
      </c>
      <c r="AC27" s="18"/>
      <c r="AD27" s="18">
        <f t="shared" si="15"/>
        <v>3.0867157976920878</v>
      </c>
      <c r="AE27" s="18">
        <f t="shared" si="16"/>
        <v>3.0800289477591796</v>
      </c>
      <c r="AF27" s="18">
        <f t="shared" si="17"/>
        <v>3.0666344217760466</v>
      </c>
      <c r="AG27" s="18">
        <f t="shared" si="18"/>
        <v>3.1000894975579039</v>
      </c>
      <c r="AH27" s="18">
        <f t="shared" si="19"/>
        <v>3.1067763474908121</v>
      </c>
      <c r="AI27" s="18">
        <f t="shared" si="20"/>
        <v>3.1134631974237204</v>
      </c>
      <c r="AJ27" s="18"/>
      <c r="AK27" s="18">
        <f t="shared" si="21"/>
        <v>3.0651343020249961</v>
      </c>
      <c r="AL27" s="18">
        <f t="shared" si="22"/>
        <v>3.0368659564249962</v>
      </c>
      <c r="AM27" s="18">
        <f t="shared" si="23"/>
        <v>3.0085976108249959</v>
      </c>
      <c r="AN27" s="18">
        <f t="shared" si="24"/>
        <v>3.121670993224996</v>
      </c>
      <c r="AO27" s="18">
        <f t="shared" si="25"/>
        <v>3.1499393388249959</v>
      </c>
      <c r="AP27" s="18">
        <f t="shared" si="26"/>
        <v>3.1782076844249962</v>
      </c>
    </row>
    <row r="28" spans="1:42" x14ac:dyDescent="0.3">
      <c r="A28" s="2">
        <v>26</v>
      </c>
      <c r="B28" s="1">
        <v>30</v>
      </c>
      <c r="C28" s="1">
        <v>47</v>
      </c>
      <c r="D28" s="1">
        <v>2.1268040731092241E-2</v>
      </c>
      <c r="E28" s="1">
        <v>3</v>
      </c>
      <c r="F28" s="10">
        <v>3.9512274207920681E-2</v>
      </c>
      <c r="G28" s="10">
        <v>2.9162406405476678E-2</v>
      </c>
      <c r="H28" s="11">
        <v>0.2805115648687051</v>
      </c>
      <c r="I28" s="9">
        <v>2.62</v>
      </c>
      <c r="L28" s="18">
        <f t="shared" si="0"/>
        <v>3.1285894637090381</v>
      </c>
      <c r="M28" s="18">
        <f t="shared" si="1"/>
        <v>3.0192635726304604</v>
      </c>
      <c r="N28" s="18">
        <f t="shared" si="2"/>
        <v>3.1356608764059772</v>
      </c>
      <c r="O28" s="18">
        <f t="shared" si="3"/>
        <v>3.172339851744483</v>
      </c>
      <c r="P28" s="18"/>
      <c r="Q28" s="18">
        <f t="shared" si="4"/>
        <v>3.0919218381074716</v>
      </c>
      <c r="R28" s="18">
        <f t="shared" si="5"/>
        <v>3.0799218381074716</v>
      </c>
      <c r="S28" s="18">
        <f t="shared" si="6"/>
        <v>3.0739218381074718</v>
      </c>
      <c r="T28" s="18">
        <f t="shared" si="7"/>
        <v>3.1039218381074716</v>
      </c>
      <c r="U28" s="18">
        <f t="shared" si="8"/>
        <v>3.1099218381074718</v>
      </c>
      <c r="V28" s="18">
        <f t="shared" si="9"/>
        <v>3.1159218381074716</v>
      </c>
      <c r="W28" s="18">
        <f t="shared" si="10"/>
        <v>3.1219218381074718</v>
      </c>
      <c r="X28" s="18"/>
      <c r="Y28" s="18">
        <f t="shared" si="11"/>
        <v>3.071178686841614</v>
      </c>
      <c r="Z28" s="18">
        <f t="shared" si="12"/>
        <v>3.0830804507074716</v>
      </c>
      <c r="AA28" s="18">
        <f t="shared" si="13"/>
        <v>3.1276066735847805</v>
      </c>
      <c r="AB28" s="18">
        <f t="shared" si="14"/>
        <v>3.1424460003074719</v>
      </c>
      <c r="AC28" s="18"/>
      <c r="AD28" s="18">
        <f t="shared" si="15"/>
        <v>3.0860200742416142</v>
      </c>
      <c r="AE28" s="18">
        <f t="shared" si="16"/>
        <v>3.0741183103757566</v>
      </c>
      <c r="AF28" s="18">
        <f t="shared" si="17"/>
        <v>3.0513593561189749</v>
      </c>
      <c r="AG28" s="18">
        <f t="shared" si="18"/>
        <v>3.109823601973329</v>
      </c>
      <c r="AH28" s="18">
        <f t="shared" si="19"/>
        <v>3.1217253658391866</v>
      </c>
      <c r="AI28" s="18">
        <f t="shared" si="20"/>
        <v>3.1336271297050442</v>
      </c>
      <c r="AJ28" s="18"/>
      <c r="AK28" s="18">
        <f t="shared" si="21"/>
        <v>3.0952716807074721</v>
      </c>
      <c r="AL28" s="18">
        <f t="shared" si="22"/>
        <v>3.0926215233074719</v>
      </c>
      <c r="AM28" s="18">
        <f t="shared" si="23"/>
        <v>3.0899713659074717</v>
      </c>
      <c r="AN28" s="18">
        <f t="shared" si="24"/>
        <v>3.100571995507472</v>
      </c>
      <c r="AO28" s="18">
        <f t="shared" si="25"/>
        <v>3.1032221529074717</v>
      </c>
      <c r="AP28" s="18">
        <f t="shared" si="26"/>
        <v>3.1058723103074719</v>
      </c>
    </row>
    <row r="29" spans="1:42" x14ac:dyDescent="0.3">
      <c r="A29" s="2">
        <v>27</v>
      </c>
      <c r="B29" s="1">
        <v>34</v>
      </c>
      <c r="C29" s="1">
        <v>1</v>
      </c>
      <c r="D29" s="1">
        <v>2.2668113198705854E-2</v>
      </c>
      <c r="E29" s="1">
        <v>22</v>
      </c>
      <c r="F29" s="10">
        <v>2.1915663563504557E-2</v>
      </c>
      <c r="G29" s="10">
        <v>3.7307191751358312E-2</v>
      </c>
      <c r="H29" s="11">
        <v>1.8084246204243953E-2</v>
      </c>
      <c r="I29" s="9">
        <v>2.66</v>
      </c>
      <c r="L29" s="18">
        <f t="shared" si="0"/>
        <v>3.0911246759432918</v>
      </c>
      <c r="M29" s="18">
        <f t="shared" si="1"/>
        <v>2.9468346029891297</v>
      </c>
      <c r="N29" s="18">
        <f t="shared" si="2"/>
        <v>3.1345552862337889</v>
      </c>
      <c r="O29" s="18">
        <f t="shared" si="3"/>
        <v>3.1815812572353415</v>
      </c>
      <c r="P29" s="18"/>
      <c r="Q29" s="18">
        <f t="shared" si="4"/>
        <v>3.0729555201922358</v>
      </c>
      <c r="R29" s="18">
        <f t="shared" si="5"/>
        <v>3.059355520192236</v>
      </c>
      <c r="S29" s="18">
        <f t="shared" si="6"/>
        <v>3.0525555201922359</v>
      </c>
      <c r="T29" s="18">
        <f t="shared" si="7"/>
        <v>3.0865555201922357</v>
      </c>
      <c r="U29" s="18">
        <f t="shared" si="8"/>
        <v>3.0933555201922358</v>
      </c>
      <c r="V29" s="18">
        <f t="shared" si="9"/>
        <v>3.1001555201922359</v>
      </c>
      <c r="W29" s="18">
        <f t="shared" si="10"/>
        <v>3.1069555201922356</v>
      </c>
      <c r="X29" s="18"/>
      <c r="Y29" s="18">
        <f t="shared" si="11"/>
        <v>3.0667544904961281</v>
      </c>
      <c r="Z29" s="18">
        <f t="shared" si="12"/>
        <v>3.0794397459922358</v>
      </c>
      <c r="AA29" s="18">
        <f t="shared" si="13"/>
        <v>3.0803885426221114</v>
      </c>
      <c r="AB29" s="18">
        <f t="shared" si="14"/>
        <v>3.0807028427922361</v>
      </c>
      <c r="AC29" s="18"/>
      <c r="AD29" s="18">
        <f t="shared" si="15"/>
        <v>3.0670702646961283</v>
      </c>
      <c r="AE29" s="18">
        <f t="shared" si="16"/>
        <v>3.0543850092000211</v>
      </c>
      <c r="AF29" s="18">
        <f t="shared" si="17"/>
        <v>3.0278674521744184</v>
      </c>
      <c r="AG29" s="18">
        <f t="shared" si="18"/>
        <v>3.0924407756883432</v>
      </c>
      <c r="AH29" s="18">
        <f t="shared" si="19"/>
        <v>3.1051260311844509</v>
      </c>
      <c r="AI29" s="18">
        <f t="shared" si="20"/>
        <v>3.1178112866805581</v>
      </c>
      <c r="AJ29" s="18"/>
      <c r="AK29" s="18">
        <f t="shared" si="21"/>
        <v>3.0603210325922356</v>
      </c>
      <c r="AL29" s="18">
        <f t="shared" si="22"/>
        <v>3.0408865449922358</v>
      </c>
      <c r="AM29" s="18">
        <f t="shared" si="23"/>
        <v>3.0214520573922359</v>
      </c>
      <c r="AN29" s="18">
        <f t="shared" si="24"/>
        <v>3.0991900077922359</v>
      </c>
      <c r="AO29" s="18">
        <f t="shared" si="25"/>
        <v>3.1186244953922357</v>
      </c>
      <c r="AP29" s="18">
        <f t="shared" si="26"/>
        <v>3.1380589829922356</v>
      </c>
    </row>
    <row r="30" spans="1:42" x14ac:dyDescent="0.3">
      <c r="A30" s="2">
        <v>28</v>
      </c>
      <c r="B30" s="1">
        <v>17</v>
      </c>
      <c r="C30" s="1">
        <v>5</v>
      </c>
      <c r="D30" s="1">
        <v>4.3218747257499426E-3</v>
      </c>
      <c r="E30" s="1">
        <v>8</v>
      </c>
      <c r="F30" s="10">
        <v>9.3285740203047259E-3</v>
      </c>
      <c r="G30" s="10">
        <v>3.8445928061757985E-2</v>
      </c>
      <c r="H30" s="11">
        <v>0.3062556598483071</v>
      </c>
      <c r="I30" s="9">
        <v>2.74</v>
      </c>
      <c r="L30" s="18">
        <f t="shared" si="0"/>
        <v>3.1928679299638305</v>
      </c>
      <c r="M30" s="18">
        <f t="shared" si="1"/>
        <v>3.1532561841341868</v>
      </c>
      <c r="N30" s="18">
        <f t="shared" si="2"/>
        <v>3.2228287125795356</v>
      </c>
      <c r="O30" s="18">
        <f t="shared" si="3"/>
        <v>3.2403658862746507</v>
      </c>
      <c r="P30" s="18"/>
      <c r="Q30" s="18">
        <f t="shared" si="4"/>
        <v>3.1990647043244187</v>
      </c>
      <c r="R30" s="18">
        <f t="shared" si="5"/>
        <v>3.1922647043244186</v>
      </c>
      <c r="S30" s="18">
        <f t="shared" si="6"/>
        <v>3.1888647043244185</v>
      </c>
      <c r="T30" s="18">
        <f t="shared" si="7"/>
        <v>3.2058647043244188</v>
      </c>
      <c r="U30" s="18">
        <f t="shared" si="8"/>
        <v>3.2092647043244185</v>
      </c>
      <c r="V30" s="18">
        <f t="shared" si="9"/>
        <v>3.2126647043244185</v>
      </c>
      <c r="W30" s="18">
        <f t="shared" si="10"/>
        <v>3.2160647043244186</v>
      </c>
      <c r="X30" s="18"/>
      <c r="Y30" s="18">
        <f t="shared" si="11"/>
        <v>3.198467278033216</v>
      </c>
      <c r="Z30" s="18">
        <f t="shared" si="12"/>
        <v>3.2008858333244188</v>
      </c>
      <c r="AA30" s="18">
        <f t="shared" si="13"/>
        <v>3.2056215798254182</v>
      </c>
      <c r="AB30" s="18">
        <f t="shared" si="14"/>
        <v>3.2072013173244187</v>
      </c>
      <c r="AC30" s="18"/>
      <c r="AD30" s="18">
        <f t="shared" si="15"/>
        <v>3.2000461490332159</v>
      </c>
      <c r="AE30" s="18">
        <f t="shared" si="16"/>
        <v>3.1976275937420136</v>
      </c>
      <c r="AF30" s="18">
        <f t="shared" si="17"/>
        <v>3.193833358771085</v>
      </c>
      <c r="AG30" s="18">
        <f t="shared" si="18"/>
        <v>3.2048832596156211</v>
      </c>
      <c r="AH30" s="18">
        <f t="shared" si="19"/>
        <v>3.2073018149068235</v>
      </c>
      <c r="AI30" s="18">
        <f t="shared" si="20"/>
        <v>3.2097203701980259</v>
      </c>
      <c r="AJ30" s="18"/>
      <c r="AK30" s="18">
        <f t="shared" si="21"/>
        <v>3.195397617924419</v>
      </c>
      <c r="AL30" s="18">
        <f t="shared" si="22"/>
        <v>3.1883305315244188</v>
      </c>
      <c r="AM30" s="18">
        <f t="shared" si="23"/>
        <v>3.1812634451244191</v>
      </c>
      <c r="AN30" s="18">
        <f t="shared" si="24"/>
        <v>3.209531790724419</v>
      </c>
      <c r="AO30" s="18">
        <f t="shared" si="25"/>
        <v>3.2165988771244187</v>
      </c>
      <c r="AP30" s="18">
        <f t="shared" si="26"/>
        <v>3.2236659635244189</v>
      </c>
    </row>
    <row r="31" spans="1:42" x14ac:dyDescent="0.3">
      <c r="A31" s="2">
        <v>29</v>
      </c>
      <c r="B31" s="1">
        <v>42</v>
      </c>
      <c r="C31" s="1">
        <v>24</v>
      </c>
      <c r="D31" s="1">
        <v>1.9326675677733125E-2</v>
      </c>
      <c r="E31" s="1">
        <v>12</v>
      </c>
      <c r="F31" s="10">
        <v>1.6727813813070643E-2</v>
      </c>
      <c r="G31" s="10">
        <v>1.4574911130772311E-2</v>
      </c>
      <c r="H31" s="11">
        <v>4.4254893997258182E-2</v>
      </c>
      <c r="I31" s="9">
        <v>2.89</v>
      </c>
      <c r="L31" s="18">
        <f t="shared" si="0"/>
        <v>3.1011302051224354</v>
      </c>
      <c r="M31" s="18">
        <f t="shared" si="1"/>
        <v>2.9843185002208892</v>
      </c>
      <c r="N31" s="18">
        <f t="shared" si="2"/>
        <v>3.1347733968805089</v>
      </c>
      <c r="O31" s="18">
        <f t="shared" si="3"/>
        <v>3.1764445254203815</v>
      </c>
      <c r="P31" s="18"/>
      <c r="Q31" s="18">
        <f t="shared" si="4"/>
        <v>3.0804620165006353</v>
      </c>
      <c r="R31" s="18">
        <f t="shared" si="5"/>
        <v>3.0636620165006354</v>
      </c>
      <c r="S31" s="18">
        <f t="shared" si="6"/>
        <v>3.0552620165006354</v>
      </c>
      <c r="T31" s="18">
        <f t="shared" si="7"/>
        <v>3.0972620165006357</v>
      </c>
      <c r="U31" s="18">
        <f t="shared" si="8"/>
        <v>3.1056620165006357</v>
      </c>
      <c r="V31" s="18">
        <f t="shared" si="9"/>
        <v>3.1140620165006356</v>
      </c>
      <c r="W31" s="18">
        <f t="shared" si="10"/>
        <v>3.1224620165006356</v>
      </c>
      <c r="X31" s="18"/>
      <c r="Y31" s="18">
        <f t="shared" si="11"/>
        <v>3.0704680750787183</v>
      </c>
      <c r="Z31" s="18">
        <f t="shared" si="12"/>
        <v>3.0812834357006356</v>
      </c>
      <c r="AA31" s="18">
        <f t="shared" si="13"/>
        <v>3.1040168304291562</v>
      </c>
      <c r="AB31" s="18">
        <f t="shared" si="14"/>
        <v>3.1115977589006358</v>
      </c>
      <c r="AC31" s="18"/>
      <c r="AD31" s="18">
        <f t="shared" si="15"/>
        <v>3.0780466558787185</v>
      </c>
      <c r="AE31" s="18">
        <f t="shared" si="16"/>
        <v>3.0672312952568008</v>
      </c>
      <c r="AF31" s="18">
        <f t="shared" si="17"/>
        <v>3.0440270333404604</v>
      </c>
      <c r="AG31" s="18">
        <f t="shared" si="18"/>
        <v>3.099677377122553</v>
      </c>
      <c r="AH31" s="18">
        <f t="shared" si="19"/>
        <v>3.1104927377444707</v>
      </c>
      <c r="AI31" s="18">
        <f t="shared" si="20"/>
        <v>3.1213080983663879</v>
      </c>
      <c r="AJ31" s="18"/>
      <c r="AK31" s="18">
        <f t="shared" si="21"/>
        <v>3.0782613869006359</v>
      </c>
      <c r="AL31" s="18">
        <f t="shared" si="22"/>
        <v>3.067660757300636</v>
      </c>
      <c r="AM31" s="18">
        <f t="shared" si="23"/>
        <v>3.0570601277006357</v>
      </c>
      <c r="AN31" s="18">
        <f t="shared" si="24"/>
        <v>3.099462646100636</v>
      </c>
      <c r="AO31" s="18">
        <f t="shared" si="25"/>
        <v>3.1100632757006359</v>
      </c>
      <c r="AP31" s="18">
        <f t="shared" si="26"/>
        <v>3.1206639053006358</v>
      </c>
    </row>
    <row r="32" spans="1:42" x14ac:dyDescent="0.3">
      <c r="A32" s="2">
        <v>30</v>
      </c>
      <c r="B32" s="1">
        <v>22</v>
      </c>
      <c r="C32" s="1">
        <v>11</v>
      </c>
      <c r="D32" s="1">
        <v>3.0608983642787951E-2</v>
      </c>
      <c r="E32" s="1">
        <v>10</v>
      </c>
      <c r="F32" s="10">
        <v>3.6775135522036775E-2</v>
      </c>
      <c r="G32" s="10">
        <v>1.4960555565554942E-2</v>
      </c>
      <c r="H32" s="11">
        <v>0.4395741983874078</v>
      </c>
      <c r="I32" s="9">
        <v>2.7</v>
      </c>
      <c r="L32" s="18">
        <f t="shared" si="0"/>
        <v>3.1612791807944016</v>
      </c>
      <c r="M32" s="18">
        <f t="shared" si="1"/>
        <v>3.0119662622608563</v>
      </c>
      <c r="N32" s="18">
        <f t="shared" si="2"/>
        <v>3.1463318662062041</v>
      </c>
      <c r="O32" s="18">
        <f t="shared" si="3"/>
        <v>3.1840533144546526</v>
      </c>
      <c r="P32" s="18"/>
      <c r="Q32" s="18">
        <f t="shared" si="4"/>
        <v>3.1006768747577542</v>
      </c>
      <c r="R32" s="18">
        <f t="shared" si="5"/>
        <v>3.0918768747577543</v>
      </c>
      <c r="S32" s="18">
        <f t="shared" si="6"/>
        <v>3.0874768747577543</v>
      </c>
      <c r="T32" s="18">
        <f t="shared" si="7"/>
        <v>3.1094768747577546</v>
      </c>
      <c r="U32" s="18">
        <f t="shared" si="8"/>
        <v>3.1138768747577545</v>
      </c>
      <c r="V32" s="18">
        <f t="shared" si="9"/>
        <v>3.1182768747577545</v>
      </c>
      <c r="W32" s="18">
        <f t="shared" si="10"/>
        <v>3.1226768747577545</v>
      </c>
      <c r="X32" s="18"/>
      <c r="Y32" s="18">
        <f t="shared" si="11"/>
        <v>3.0844743291329717</v>
      </c>
      <c r="Z32" s="18">
        <f t="shared" si="12"/>
        <v>3.1016033585577545</v>
      </c>
      <c r="AA32" s="18">
        <f t="shared" si="13"/>
        <v>3.1120237836713858</v>
      </c>
      <c r="AB32" s="18">
        <f t="shared" si="14"/>
        <v>3.1154974233577546</v>
      </c>
      <c r="AC32" s="18"/>
      <c r="AD32" s="18">
        <f t="shared" si="15"/>
        <v>3.0879478453329718</v>
      </c>
      <c r="AE32" s="18">
        <f t="shared" si="16"/>
        <v>3.0708188159081891</v>
      </c>
      <c r="AF32" s="18">
        <f t="shared" si="17"/>
        <v>3.0367161097086321</v>
      </c>
      <c r="AG32" s="18">
        <f t="shared" si="18"/>
        <v>3.1222059041825374</v>
      </c>
      <c r="AH32" s="18">
        <f t="shared" si="19"/>
        <v>3.1393349336073197</v>
      </c>
      <c r="AI32" s="18">
        <f t="shared" si="20"/>
        <v>3.1564639630321025</v>
      </c>
      <c r="AJ32" s="18"/>
      <c r="AK32" s="18">
        <f t="shared" si="21"/>
        <v>3.0962430167577546</v>
      </c>
      <c r="AL32" s="18">
        <f t="shared" si="22"/>
        <v>3.0874091587577546</v>
      </c>
      <c r="AM32" s="18">
        <f t="shared" si="23"/>
        <v>3.078575300757755</v>
      </c>
      <c r="AN32" s="18">
        <f t="shared" si="24"/>
        <v>3.1139107327577547</v>
      </c>
      <c r="AO32" s="18">
        <f t="shared" si="25"/>
        <v>3.1227445907577547</v>
      </c>
      <c r="AP32" s="18">
        <f t="shared" si="26"/>
        <v>3.1315784487577547</v>
      </c>
    </row>
    <row r="33" spans="1:42" x14ac:dyDescent="0.3">
      <c r="A33" s="2">
        <v>31</v>
      </c>
      <c r="B33" s="1">
        <v>27</v>
      </c>
      <c r="C33" s="1">
        <v>3</v>
      </c>
      <c r="D33" s="1">
        <v>2.6720616530895597E-2</v>
      </c>
      <c r="E33" s="1">
        <v>63</v>
      </c>
      <c r="F33" s="10">
        <v>3.7829614815999044E-2</v>
      </c>
      <c r="G33" s="10">
        <v>3.6637754128883308E-2</v>
      </c>
      <c r="H33" s="11">
        <v>0.40054508232476621</v>
      </c>
      <c r="I33" s="9">
        <v>2.2599999999999998</v>
      </c>
      <c r="L33" s="18">
        <f t="shared" si="0"/>
        <v>2.8333696999117182</v>
      </c>
      <c r="M33" s="18">
        <f t="shared" si="1"/>
        <v>2.5792609680096645</v>
      </c>
      <c r="N33" s="18">
        <f t="shared" si="2"/>
        <v>3.0114383718226652</v>
      </c>
      <c r="O33" s="18">
        <f t="shared" si="3"/>
        <v>3.1109748621069993</v>
      </c>
      <c r="P33" s="18"/>
      <c r="Q33" s="18">
        <f t="shared" si="4"/>
        <v>2.8842405593783318</v>
      </c>
      <c r="R33" s="18">
        <f t="shared" si="5"/>
        <v>2.8734405593783316</v>
      </c>
      <c r="S33" s="18">
        <f t="shared" si="6"/>
        <v>2.8680405593783318</v>
      </c>
      <c r="T33" s="18">
        <f t="shared" si="7"/>
        <v>2.8950405593783319</v>
      </c>
      <c r="U33" s="18">
        <f t="shared" si="8"/>
        <v>2.9004405593783318</v>
      </c>
      <c r="V33" s="18">
        <f t="shared" si="9"/>
        <v>2.9058405593783316</v>
      </c>
      <c r="W33" s="18">
        <f t="shared" si="10"/>
        <v>2.9112405593783319</v>
      </c>
      <c r="X33" s="18"/>
      <c r="Y33" s="18">
        <f t="shared" si="11"/>
        <v>2.8737401683541242</v>
      </c>
      <c r="Z33" s="18">
        <f t="shared" si="12"/>
        <v>2.8886932367783316</v>
      </c>
      <c r="AA33" s="18">
        <f t="shared" si="13"/>
        <v>2.8915355701573682</v>
      </c>
      <c r="AB33" s="18">
        <f t="shared" si="14"/>
        <v>2.8924825271783314</v>
      </c>
      <c r="AC33" s="18"/>
      <c r="AD33" s="18">
        <f t="shared" si="15"/>
        <v>2.8746874909541242</v>
      </c>
      <c r="AE33" s="18">
        <f t="shared" si="16"/>
        <v>2.8597344225299173</v>
      </c>
      <c r="AF33" s="18">
        <f t="shared" si="17"/>
        <v>2.8300915648909633</v>
      </c>
      <c r="AG33" s="18">
        <f t="shared" si="18"/>
        <v>2.9045936278025386</v>
      </c>
      <c r="AH33" s="18">
        <f t="shared" si="19"/>
        <v>2.919546696226746</v>
      </c>
      <c r="AI33" s="18">
        <f t="shared" si="20"/>
        <v>2.934499764650953</v>
      </c>
      <c r="AJ33" s="18"/>
      <c r="AK33" s="18">
        <f t="shared" si="21"/>
        <v>2.8339872539783317</v>
      </c>
      <c r="AL33" s="18">
        <f t="shared" si="22"/>
        <v>2.7783339485783318</v>
      </c>
      <c r="AM33" s="18">
        <f t="shared" si="23"/>
        <v>2.7226806431783315</v>
      </c>
      <c r="AN33" s="18">
        <f t="shared" si="24"/>
        <v>2.9452938647783315</v>
      </c>
      <c r="AO33" s="18">
        <f t="shared" si="25"/>
        <v>3.0009471701783315</v>
      </c>
      <c r="AP33" s="18">
        <f t="shared" si="26"/>
        <v>3.0566004755783318</v>
      </c>
    </row>
    <row r="34" spans="1:42" x14ac:dyDescent="0.3">
      <c r="A34" s="2">
        <v>32</v>
      </c>
      <c r="B34" s="1">
        <v>4</v>
      </c>
      <c r="C34" s="1">
        <v>40</v>
      </c>
      <c r="D34" s="1">
        <v>9.5646445785975403E-3</v>
      </c>
      <c r="E34" s="1">
        <v>12</v>
      </c>
      <c r="F34" s="10">
        <v>3.4707849007325806E-2</v>
      </c>
      <c r="G34" s="10">
        <v>3.4930282824678575E-2</v>
      </c>
      <c r="H34" s="11">
        <v>0.33440166718280806</v>
      </c>
      <c r="I34" s="9">
        <v>2.58</v>
      </c>
      <c r="L34" s="18">
        <f t="shared" si="0"/>
        <v>3.1170745092888406</v>
      </c>
      <c r="M34" s="18">
        <f t="shared" si="1"/>
        <v>3.038765659510239</v>
      </c>
      <c r="N34" s="18">
        <f t="shared" si="2"/>
        <v>3.1658860593315645</v>
      </c>
      <c r="O34" s="18">
        <f t="shared" si="3"/>
        <v>3.1997790222586739</v>
      </c>
      <c r="P34" s="18"/>
      <c r="Q34" s="18">
        <f t="shared" si="4"/>
        <v>3.1269528445644563</v>
      </c>
      <c r="R34" s="18">
        <f t="shared" si="5"/>
        <v>3.1253528445644561</v>
      </c>
      <c r="S34" s="18">
        <f t="shared" si="6"/>
        <v>3.1245528445644561</v>
      </c>
      <c r="T34" s="18">
        <f t="shared" si="7"/>
        <v>3.1285528445644561</v>
      </c>
      <c r="U34" s="18">
        <f t="shared" si="8"/>
        <v>3.1293528445644561</v>
      </c>
      <c r="V34" s="18">
        <f t="shared" si="9"/>
        <v>3.1301528445644564</v>
      </c>
      <c r="W34" s="18">
        <f t="shared" si="10"/>
        <v>3.1309528445644563</v>
      </c>
      <c r="X34" s="18"/>
      <c r="Y34" s="18">
        <f t="shared" si="11"/>
        <v>3.1097694257828055</v>
      </c>
      <c r="Z34" s="18">
        <f t="shared" si="12"/>
        <v>3.1151218765644564</v>
      </c>
      <c r="AA34" s="18">
        <f t="shared" si="13"/>
        <v>3.1530146807533588</v>
      </c>
      <c r="AB34" s="18">
        <f t="shared" si="14"/>
        <v>3.1656457485644562</v>
      </c>
      <c r="AC34" s="18"/>
      <c r="AD34" s="18">
        <f t="shared" si="15"/>
        <v>3.1224003937828053</v>
      </c>
      <c r="AE34" s="18">
        <f t="shared" si="16"/>
        <v>3.117047943001154</v>
      </c>
      <c r="AF34" s="18">
        <f t="shared" si="17"/>
        <v>3.1069032761723263</v>
      </c>
      <c r="AG34" s="18">
        <f t="shared" si="18"/>
        <v>3.1331052953461072</v>
      </c>
      <c r="AH34" s="18">
        <f t="shared" si="19"/>
        <v>3.1384577461277585</v>
      </c>
      <c r="AI34" s="18">
        <f t="shared" si="20"/>
        <v>3.1438101969094094</v>
      </c>
      <c r="AJ34" s="18"/>
      <c r="AK34" s="18">
        <f t="shared" si="21"/>
        <v>3.1171522149644564</v>
      </c>
      <c r="AL34" s="18">
        <f t="shared" si="22"/>
        <v>3.1065515853644565</v>
      </c>
      <c r="AM34" s="18">
        <f t="shared" si="23"/>
        <v>3.0959509557644562</v>
      </c>
      <c r="AN34" s="18">
        <f t="shared" si="24"/>
        <v>3.1383534741644565</v>
      </c>
      <c r="AO34" s="18">
        <f t="shared" si="25"/>
        <v>3.1489541037644564</v>
      </c>
      <c r="AP34" s="18">
        <f t="shared" si="26"/>
        <v>3.1595547333644562</v>
      </c>
    </row>
    <row r="35" spans="1:42" x14ac:dyDescent="0.3">
      <c r="A35" s="2">
        <v>33</v>
      </c>
      <c r="B35" s="1">
        <v>43</v>
      </c>
      <c r="C35" s="1">
        <v>33</v>
      </c>
      <c r="D35" s="1">
        <v>3.8834384935991506E-2</v>
      </c>
      <c r="E35" s="1">
        <v>18</v>
      </c>
      <c r="F35" s="10">
        <v>3.5560159563433218E-2</v>
      </c>
      <c r="G35" s="10">
        <v>1.619166398472284E-2</v>
      </c>
      <c r="H35" s="11">
        <v>0.19365436436605454</v>
      </c>
      <c r="I35" s="9">
        <v>2.67</v>
      </c>
      <c r="L35" s="18">
        <f t="shared" si="0"/>
        <v>3.0434865324242475</v>
      </c>
      <c r="M35" s="18">
        <f t="shared" si="1"/>
        <v>2.833828799711537</v>
      </c>
      <c r="N35" s="18">
        <f t="shared" si="2"/>
        <v>3.0615000378237354</v>
      </c>
      <c r="O35" s="18">
        <f t="shared" si="3"/>
        <v>3.1246696950078019</v>
      </c>
      <c r="P35" s="18"/>
      <c r="Q35" s="18">
        <f t="shared" si="4"/>
        <v>2.9833700028796697</v>
      </c>
      <c r="R35" s="18">
        <f t="shared" si="5"/>
        <v>2.9661700028796698</v>
      </c>
      <c r="S35" s="18">
        <f t="shared" si="6"/>
        <v>2.9575700028796699</v>
      </c>
      <c r="T35" s="18">
        <f t="shared" si="7"/>
        <v>3.0005700028796696</v>
      </c>
      <c r="U35" s="18">
        <f t="shared" si="8"/>
        <v>3.00917000287967</v>
      </c>
      <c r="V35" s="18">
        <f t="shared" si="9"/>
        <v>3.0177700028796699</v>
      </c>
      <c r="W35" s="18">
        <f t="shared" si="10"/>
        <v>3.0263700028796698</v>
      </c>
      <c r="X35" s="18"/>
      <c r="Y35" s="18">
        <f t="shared" si="11"/>
        <v>2.9598174252118352</v>
      </c>
      <c r="Z35" s="18">
        <f t="shared" si="12"/>
        <v>2.9815494542796697</v>
      </c>
      <c r="AA35" s="18">
        <f t="shared" si="13"/>
        <v>3.0128131917715599</v>
      </c>
      <c r="AB35" s="18">
        <f t="shared" si="14"/>
        <v>3.0232316486796695</v>
      </c>
      <c r="AC35" s="18"/>
      <c r="AD35" s="18">
        <f t="shared" si="15"/>
        <v>2.9702379738118352</v>
      </c>
      <c r="AE35" s="18">
        <f t="shared" si="16"/>
        <v>2.9485059447440007</v>
      </c>
      <c r="AF35" s="18">
        <f t="shared" si="17"/>
        <v>2.9047580604698831</v>
      </c>
      <c r="AG35" s="18">
        <f t="shared" si="18"/>
        <v>3.0137020319475041</v>
      </c>
      <c r="AH35" s="18">
        <f t="shared" si="19"/>
        <v>3.0354340610153385</v>
      </c>
      <c r="AI35" s="18">
        <f t="shared" si="20"/>
        <v>3.057166090083173</v>
      </c>
      <c r="AJ35" s="18"/>
      <c r="AK35" s="18">
        <f t="shared" si="21"/>
        <v>2.9760690584796694</v>
      </c>
      <c r="AL35" s="18">
        <f t="shared" si="22"/>
        <v>2.9601681140796696</v>
      </c>
      <c r="AM35" s="18">
        <f t="shared" si="23"/>
        <v>2.9442671696796694</v>
      </c>
      <c r="AN35" s="18">
        <f t="shared" si="24"/>
        <v>3.0078709472796694</v>
      </c>
      <c r="AO35" s="18">
        <f t="shared" si="25"/>
        <v>3.0237718916796696</v>
      </c>
      <c r="AP35" s="18">
        <f t="shared" si="26"/>
        <v>3.0396728360796694</v>
      </c>
    </row>
    <row r="36" spans="1:42" x14ac:dyDescent="0.3">
      <c r="A36" s="2">
        <v>34</v>
      </c>
      <c r="B36" s="1">
        <v>44</v>
      </c>
      <c r="C36" s="1">
        <v>48</v>
      </c>
      <c r="D36" s="1">
        <v>2.4709515487048098E-3</v>
      </c>
      <c r="E36" s="1">
        <v>69</v>
      </c>
      <c r="F36" s="10">
        <v>1.7698708073720943E-2</v>
      </c>
      <c r="G36" s="10">
        <v>3.7829172731796021E-2</v>
      </c>
      <c r="H36" s="11">
        <v>0.26495976725769865</v>
      </c>
      <c r="I36" s="9">
        <v>2.33</v>
      </c>
      <c r="L36" s="18">
        <f t="shared" si="0"/>
        <v>2.689962296343146</v>
      </c>
      <c r="M36" s="18">
        <f t="shared" si="1"/>
        <v>2.4997996131222124</v>
      </c>
      <c r="N36" s="18">
        <f t="shared" si="2"/>
        <v>2.978752638835549</v>
      </c>
      <c r="O36" s="18">
        <f t="shared" si="3"/>
        <v>3.0896407512466619</v>
      </c>
      <c r="P36" s="18"/>
      <c r="Q36" s="18">
        <f t="shared" si="4"/>
        <v>2.8346830783444372</v>
      </c>
      <c r="R36" s="18">
        <f t="shared" si="5"/>
        <v>2.8170830783444374</v>
      </c>
      <c r="S36" s="18">
        <f t="shared" si="6"/>
        <v>2.808283078344437</v>
      </c>
      <c r="T36" s="18">
        <f t="shared" si="7"/>
        <v>2.8522830783444371</v>
      </c>
      <c r="U36" s="18">
        <f t="shared" si="8"/>
        <v>2.861083078344437</v>
      </c>
      <c r="V36" s="18">
        <f t="shared" si="9"/>
        <v>2.8698830783444373</v>
      </c>
      <c r="W36" s="18">
        <f t="shared" si="10"/>
        <v>2.8786830783444373</v>
      </c>
      <c r="X36" s="18"/>
      <c r="Y36" s="18">
        <f t="shared" si="11"/>
        <v>2.8269431527076132</v>
      </c>
      <c r="Z36" s="18">
        <f t="shared" si="12"/>
        <v>2.8283259167444372</v>
      </c>
      <c r="AA36" s="18">
        <f t="shared" si="13"/>
        <v>2.8737983203599029</v>
      </c>
      <c r="AB36" s="18">
        <f t="shared" si="14"/>
        <v>2.8889545631444373</v>
      </c>
      <c r="AC36" s="18"/>
      <c r="AD36" s="18">
        <f t="shared" si="15"/>
        <v>2.8421003143076131</v>
      </c>
      <c r="AE36" s="18">
        <f t="shared" si="16"/>
        <v>2.8407175502707895</v>
      </c>
      <c r="AF36" s="18">
        <f t="shared" si="17"/>
        <v>2.8383106686670403</v>
      </c>
      <c r="AG36" s="18">
        <f t="shared" si="18"/>
        <v>2.8448658423812607</v>
      </c>
      <c r="AH36" s="18">
        <f t="shared" si="19"/>
        <v>2.8462486064180847</v>
      </c>
      <c r="AI36" s="18">
        <f t="shared" si="20"/>
        <v>2.8476313704549088</v>
      </c>
      <c r="AJ36" s="18"/>
      <c r="AK36" s="18">
        <f t="shared" si="21"/>
        <v>2.7825294581444373</v>
      </c>
      <c r="AL36" s="18">
        <f t="shared" si="22"/>
        <v>2.721575837944437</v>
      </c>
      <c r="AM36" s="18">
        <f t="shared" si="23"/>
        <v>2.6606222177444372</v>
      </c>
      <c r="AN36" s="18">
        <f t="shared" si="24"/>
        <v>2.9044366985444374</v>
      </c>
      <c r="AO36" s="18">
        <f t="shared" si="25"/>
        <v>2.9653903187444373</v>
      </c>
      <c r="AP36" s="18">
        <f t="shared" si="26"/>
        <v>3.0263439389444371</v>
      </c>
    </row>
    <row r="37" spans="1:42" x14ac:dyDescent="0.3">
      <c r="A37" s="2">
        <v>35</v>
      </c>
      <c r="B37" s="1">
        <v>37</v>
      </c>
      <c r="C37" s="1">
        <v>13</v>
      </c>
      <c r="D37" s="1">
        <v>1.319552242325429E-2</v>
      </c>
      <c r="E37" s="1">
        <v>62</v>
      </c>
      <c r="F37" s="10">
        <v>9.852725615590292E-3</v>
      </c>
      <c r="G37" s="10">
        <v>1.3068457991189693E-2</v>
      </c>
      <c r="H37" s="11">
        <v>0.17485731520187414</v>
      </c>
      <c r="I37" s="9">
        <v>2.66</v>
      </c>
      <c r="L37" s="18">
        <f t="shared" si="0"/>
        <v>2.8097156079309156</v>
      </c>
      <c r="M37" s="18">
        <f t="shared" si="1"/>
        <v>2.606065190935912</v>
      </c>
      <c r="N37" s="18">
        <f t="shared" si="2"/>
        <v>3.0246349447176644</v>
      </c>
      <c r="O37" s="18">
        <f t="shared" si="3"/>
        <v>3.1203422602982473</v>
      </c>
      <c r="P37" s="18"/>
      <c r="Q37" s="18">
        <f t="shared" si="4"/>
        <v>2.8996196612970797</v>
      </c>
      <c r="R37" s="18">
        <f t="shared" si="5"/>
        <v>2.8848196612970796</v>
      </c>
      <c r="S37" s="18">
        <f t="shared" si="6"/>
        <v>2.8774196612970795</v>
      </c>
      <c r="T37" s="18">
        <f t="shared" si="7"/>
        <v>2.9144196612970799</v>
      </c>
      <c r="U37" s="18">
        <f t="shared" si="8"/>
        <v>2.9218196612970795</v>
      </c>
      <c r="V37" s="18">
        <f t="shared" si="9"/>
        <v>2.9292196612970796</v>
      </c>
      <c r="W37" s="18">
        <f t="shared" si="10"/>
        <v>2.9366196612970796</v>
      </c>
      <c r="X37" s="18"/>
      <c r="Y37" s="18">
        <f t="shared" si="11"/>
        <v>2.8955302779460537</v>
      </c>
      <c r="Z37" s="18">
        <f t="shared" si="12"/>
        <v>2.9029145966970802</v>
      </c>
      <c r="AA37" s="18">
        <f t="shared" si="13"/>
        <v>2.9152292998847171</v>
      </c>
      <c r="AB37" s="18">
        <f t="shared" si="14"/>
        <v>2.9193348550970799</v>
      </c>
      <c r="AC37" s="18"/>
      <c r="AD37" s="18">
        <f t="shared" si="15"/>
        <v>2.8996353425460533</v>
      </c>
      <c r="AE37" s="18">
        <f t="shared" si="16"/>
        <v>2.8922510237950267</v>
      </c>
      <c r="AF37" s="18">
        <f t="shared" si="17"/>
        <v>2.8779605700927906</v>
      </c>
      <c r="AG37" s="18">
        <f t="shared" si="18"/>
        <v>2.9144039800481063</v>
      </c>
      <c r="AH37" s="18">
        <f t="shared" si="19"/>
        <v>2.9217882987991328</v>
      </c>
      <c r="AI37" s="18">
        <f t="shared" si="20"/>
        <v>2.9291726175501593</v>
      </c>
      <c r="AJ37" s="18"/>
      <c r="AK37" s="18">
        <f t="shared" si="21"/>
        <v>2.8522497416970798</v>
      </c>
      <c r="AL37" s="18">
        <f t="shared" si="22"/>
        <v>2.7974798220970798</v>
      </c>
      <c r="AM37" s="18">
        <f t="shared" si="23"/>
        <v>2.7427099024970798</v>
      </c>
      <c r="AN37" s="18">
        <f t="shared" si="24"/>
        <v>2.9617895808970798</v>
      </c>
      <c r="AO37" s="18">
        <f t="shared" si="25"/>
        <v>3.0165595004970798</v>
      </c>
      <c r="AP37" s="18">
        <f t="shared" si="26"/>
        <v>3.0713294200970798</v>
      </c>
    </row>
    <row r="38" spans="1:42" x14ac:dyDescent="0.3">
      <c r="A38" s="2">
        <v>36</v>
      </c>
      <c r="B38" s="1">
        <v>31</v>
      </c>
      <c r="C38" s="1">
        <v>19</v>
      </c>
      <c r="D38" s="1">
        <v>3.4527411646093381E-2</v>
      </c>
      <c r="E38" s="1">
        <v>95</v>
      </c>
      <c r="F38" s="10">
        <v>1.4042180554014004E-2</v>
      </c>
      <c r="G38" s="10">
        <v>1.7297558520129167E-2</v>
      </c>
      <c r="H38" s="11">
        <v>5.4723599933338224E-2</v>
      </c>
      <c r="I38" s="9">
        <v>2.52</v>
      </c>
      <c r="L38" s="18">
        <f t="shared" si="0"/>
        <v>2.5960062196027653</v>
      </c>
      <c r="M38" s="18">
        <f t="shared" si="1"/>
        <v>2.2326206317086452</v>
      </c>
      <c r="N38" s="18">
        <f t="shared" si="2"/>
        <v>2.8812022090906542</v>
      </c>
      <c r="O38" s="18">
        <f t="shared" si="3"/>
        <v>3.0302587474179901</v>
      </c>
      <c r="P38" s="18"/>
      <c r="Q38" s="18">
        <f t="shared" si="4"/>
        <v>2.6923770103633182</v>
      </c>
      <c r="R38" s="18">
        <f t="shared" si="5"/>
        <v>2.6799770103633183</v>
      </c>
      <c r="S38" s="18">
        <f t="shared" si="6"/>
        <v>2.6737770103633181</v>
      </c>
      <c r="T38" s="18">
        <f t="shared" si="7"/>
        <v>2.7047770103633182</v>
      </c>
      <c r="U38" s="18">
        <f t="shared" si="8"/>
        <v>2.710977010363318</v>
      </c>
      <c r="V38" s="18">
        <f t="shared" si="9"/>
        <v>2.7171770103633182</v>
      </c>
      <c r="W38" s="18">
        <f t="shared" si="10"/>
        <v>2.7233770103633179</v>
      </c>
      <c r="X38" s="18"/>
      <c r="Y38" s="18">
        <f t="shared" si="11"/>
        <v>2.6732554878252834</v>
      </c>
      <c r="Z38" s="18">
        <f t="shared" si="12"/>
        <v>2.6925773005633182</v>
      </c>
      <c r="AA38" s="18">
        <f t="shared" si="13"/>
        <v>2.7105762908150575</v>
      </c>
      <c r="AB38" s="18">
        <f t="shared" si="14"/>
        <v>2.7165761397633181</v>
      </c>
      <c r="AC38" s="18"/>
      <c r="AD38" s="18">
        <f t="shared" si="15"/>
        <v>2.6792551976252832</v>
      </c>
      <c r="AE38" s="18">
        <f t="shared" si="16"/>
        <v>2.6599333848872484</v>
      </c>
      <c r="AF38" s="18">
        <f t="shared" si="17"/>
        <v>2.6198195346326463</v>
      </c>
      <c r="AG38" s="18">
        <f t="shared" si="18"/>
        <v>2.7178988231013528</v>
      </c>
      <c r="AH38" s="18">
        <f t="shared" si="19"/>
        <v>2.7372206358393876</v>
      </c>
      <c r="AI38" s="18">
        <f t="shared" si="20"/>
        <v>2.7565424485774224</v>
      </c>
      <c r="AJ38" s="18"/>
      <c r="AK38" s="18">
        <f t="shared" si="21"/>
        <v>2.6146553593633182</v>
      </c>
      <c r="AL38" s="18">
        <f t="shared" si="22"/>
        <v>2.5307337083633179</v>
      </c>
      <c r="AM38" s="18">
        <f t="shared" si="23"/>
        <v>2.4468120573633181</v>
      </c>
      <c r="AN38" s="18">
        <f t="shared" si="24"/>
        <v>2.7824986613633178</v>
      </c>
      <c r="AO38" s="18">
        <f t="shared" si="25"/>
        <v>2.8664203123633181</v>
      </c>
      <c r="AP38" s="18">
        <f t="shared" si="26"/>
        <v>2.9503419633633179</v>
      </c>
    </row>
    <row r="39" spans="1:42" x14ac:dyDescent="0.3">
      <c r="A39" s="2">
        <v>37</v>
      </c>
      <c r="B39" s="1">
        <v>44</v>
      </c>
      <c r="C39" s="1">
        <v>4</v>
      </c>
      <c r="D39" s="1">
        <v>3.3371693635073973E-2</v>
      </c>
      <c r="E39" s="1">
        <v>29</v>
      </c>
      <c r="F39" s="10">
        <v>1.5230400442853179E-2</v>
      </c>
      <c r="G39" s="10">
        <v>2.6469920256990114E-2</v>
      </c>
      <c r="H39" s="11">
        <v>0.42408693886827936</v>
      </c>
      <c r="I39" s="9">
        <v>2.5099999999999998</v>
      </c>
      <c r="L39" s="18">
        <f t="shared" si="0"/>
        <v>3.0262487030400567</v>
      </c>
      <c r="M39" s="18">
        <f t="shared" si="1"/>
        <v>2.8214165815991148</v>
      </c>
      <c r="N39" s="18">
        <f t="shared" si="2"/>
        <v>3.0777287268794935</v>
      </c>
      <c r="O39" s="18">
        <f t="shared" si="3"/>
        <v>3.1426715580796203</v>
      </c>
      <c r="P39" s="18"/>
      <c r="Q39" s="18">
        <f t="shared" si="4"/>
        <v>2.9937386203993679</v>
      </c>
      <c r="R39" s="18">
        <f t="shared" si="5"/>
        <v>2.9761386203993681</v>
      </c>
      <c r="S39" s="18">
        <f t="shared" si="6"/>
        <v>2.9673386203993672</v>
      </c>
      <c r="T39" s="18">
        <f t="shared" si="7"/>
        <v>3.0113386203993677</v>
      </c>
      <c r="U39" s="18">
        <f t="shared" si="8"/>
        <v>3.0201386203993676</v>
      </c>
      <c r="V39" s="18">
        <f t="shared" si="9"/>
        <v>3.0289386203993676</v>
      </c>
      <c r="W39" s="18">
        <f t="shared" si="10"/>
        <v>3.0377386203993675</v>
      </c>
      <c r="X39" s="18"/>
      <c r="Y39" s="18">
        <f t="shared" si="11"/>
        <v>2.9826004598043401</v>
      </c>
      <c r="Z39" s="18">
        <f t="shared" si="12"/>
        <v>3.0012755235993671</v>
      </c>
      <c r="AA39" s="18">
        <f t="shared" si="13"/>
        <v>3.0050644490716145</v>
      </c>
      <c r="AB39" s="18">
        <f t="shared" si="14"/>
        <v>3.0063279107993672</v>
      </c>
      <c r="AC39" s="18"/>
      <c r="AD39" s="18">
        <f t="shared" si="15"/>
        <v>2.9838635566043403</v>
      </c>
      <c r="AE39" s="18">
        <f t="shared" si="16"/>
        <v>2.9651884928093128</v>
      </c>
      <c r="AF39" s="18">
        <f t="shared" si="17"/>
        <v>2.9294133713377604</v>
      </c>
      <c r="AG39" s="18">
        <f t="shared" si="18"/>
        <v>3.0212136841943948</v>
      </c>
      <c r="AH39" s="18">
        <f t="shared" si="19"/>
        <v>3.0398887479894223</v>
      </c>
      <c r="AI39" s="18">
        <f t="shared" si="20"/>
        <v>3.0585638117844498</v>
      </c>
      <c r="AJ39" s="18"/>
      <c r="AK39" s="18">
        <f t="shared" si="21"/>
        <v>2.9769204321993676</v>
      </c>
      <c r="AL39" s="18">
        <f t="shared" si="22"/>
        <v>2.9513022439993679</v>
      </c>
      <c r="AM39" s="18">
        <f t="shared" si="23"/>
        <v>2.9256840557993677</v>
      </c>
      <c r="AN39" s="18">
        <f t="shared" si="24"/>
        <v>3.028156808599368</v>
      </c>
      <c r="AO39" s="18">
        <f t="shared" si="25"/>
        <v>3.0537749967993677</v>
      </c>
      <c r="AP39" s="18">
        <f t="shared" si="26"/>
        <v>3.0793931849993679</v>
      </c>
    </row>
    <row r="40" spans="1:42" x14ac:dyDescent="0.3">
      <c r="A40" s="2">
        <v>38</v>
      </c>
      <c r="B40" s="1">
        <v>5</v>
      </c>
      <c r="C40" s="1">
        <v>9</v>
      </c>
      <c r="D40" s="1">
        <v>3.7675698998831865E-2</v>
      </c>
      <c r="E40" s="1">
        <v>4</v>
      </c>
      <c r="F40" s="10">
        <v>1.8346604788814731E-2</v>
      </c>
      <c r="G40" s="10">
        <v>2.7221990693120948E-2</v>
      </c>
      <c r="H40" s="11">
        <v>2.8399471708517698E-2</v>
      </c>
      <c r="I40" s="9">
        <v>2.82</v>
      </c>
      <c r="L40" s="18">
        <f t="shared" si="0"/>
        <v>3.2262396623986946</v>
      </c>
      <c r="M40" s="18">
        <f t="shared" si="1"/>
        <v>3.066738368311412</v>
      </c>
      <c r="N40" s="18">
        <f t="shared" si="2"/>
        <v>3.1649094570008063</v>
      </c>
      <c r="O40" s="18">
        <f t="shared" si="3"/>
        <v>3.1948063186706048</v>
      </c>
      <c r="P40" s="18"/>
      <c r="Q40" s="18">
        <f t="shared" si="4"/>
        <v>3.132599178051009</v>
      </c>
      <c r="R40" s="18">
        <f t="shared" si="5"/>
        <v>3.1305991780510087</v>
      </c>
      <c r="S40" s="18">
        <f t="shared" si="6"/>
        <v>3.1295991780510088</v>
      </c>
      <c r="T40" s="18">
        <f t="shared" si="7"/>
        <v>3.1345991780510087</v>
      </c>
      <c r="U40" s="18">
        <f t="shared" si="8"/>
        <v>3.1355991780510086</v>
      </c>
      <c r="V40" s="18">
        <f t="shared" si="9"/>
        <v>3.136599178051009</v>
      </c>
      <c r="W40" s="18">
        <f t="shared" si="10"/>
        <v>3.1375991780510089</v>
      </c>
      <c r="X40" s="18"/>
      <c r="Y40" s="18">
        <f t="shared" si="11"/>
        <v>3.1096735910011315</v>
      </c>
      <c r="Z40" s="18">
        <f t="shared" si="12"/>
        <v>3.1307572102510086</v>
      </c>
      <c r="AA40" s="18">
        <f t="shared" si="13"/>
        <v>3.1392812430193726</v>
      </c>
      <c r="AB40" s="18">
        <f t="shared" si="14"/>
        <v>3.1421250814510087</v>
      </c>
      <c r="AC40" s="18"/>
      <c r="AD40" s="18">
        <f t="shared" si="15"/>
        <v>3.1125155588011317</v>
      </c>
      <c r="AE40" s="18">
        <f t="shared" si="16"/>
        <v>3.0914319395512551</v>
      </c>
      <c r="AF40" s="18">
        <f t="shared" si="17"/>
        <v>3.049018688064721</v>
      </c>
      <c r="AG40" s="18">
        <f t="shared" si="18"/>
        <v>3.1546827973008855</v>
      </c>
      <c r="AH40" s="18">
        <f t="shared" si="19"/>
        <v>3.1757664165507622</v>
      </c>
      <c r="AI40" s="18">
        <f t="shared" si="20"/>
        <v>3.1968500358006389</v>
      </c>
      <c r="AJ40" s="18"/>
      <c r="AK40" s="18">
        <f t="shared" si="21"/>
        <v>3.1300656348510087</v>
      </c>
      <c r="AL40" s="18">
        <f t="shared" si="22"/>
        <v>3.1265320916510091</v>
      </c>
      <c r="AM40" s="18">
        <f t="shared" si="23"/>
        <v>3.122998548451009</v>
      </c>
      <c r="AN40" s="18">
        <f t="shared" si="24"/>
        <v>3.1371327212510089</v>
      </c>
      <c r="AO40" s="18">
        <f t="shared" si="25"/>
        <v>3.140666264451009</v>
      </c>
      <c r="AP40" s="18">
        <f t="shared" si="26"/>
        <v>3.1441998076510087</v>
      </c>
    </row>
    <row r="41" spans="1:42" x14ac:dyDescent="0.3">
      <c r="A41" s="2">
        <v>39</v>
      </c>
      <c r="B41" s="1">
        <v>42</v>
      </c>
      <c r="C41" s="1">
        <v>10</v>
      </c>
      <c r="D41" s="1">
        <v>2.0097795991480968E-2</v>
      </c>
      <c r="E41" s="1">
        <v>91</v>
      </c>
      <c r="F41" s="10">
        <v>3.4320370514289655E-2</v>
      </c>
      <c r="G41" s="10">
        <v>3.4091150697247788E-2</v>
      </c>
      <c r="H41" s="11">
        <v>9.0205108197213807E-2</v>
      </c>
      <c r="I41" s="9">
        <v>2.36</v>
      </c>
      <c r="L41" s="18">
        <f t="shared" si="0"/>
        <v>2.6249395711462769</v>
      </c>
      <c r="M41" s="18">
        <f t="shared" si="1"/>
        <v>2.3280610600385372</v>
      </c>
      <c r="N41" s="18">
        <f t="shared" si="2"/>
        <v>2.9272590930277365</v>
      </c>
      <c r="O41" s="18">
        <f t="shared" si="3"/>
        <v>3.062681284450802</v>
      </c>
      <c r="P41" s="18"/>
      <c r="Q41" s="18">
        <f t="shared" si="4"/>
        <v>2.75128165848467</v>
      </c>
      <c r="R41" s="18">
        <f t="shared" si="5"/>
        <v>2.7344816584846701</v>
      </c>
      <c r="S41" s="18">
        <f t="shared" si="6"/>
        <v>2.7260816584846701</v>
      </c>
      <c r="T41" s="18">
        <f t="shared" si="7"/>
        <v>2.7680816584846704</v>
      </c>
      <c r="U41" s="18">
        <f t="shared" si="8"/>
        <v>2.7764816584846703</v>
      </c>
      <c r="V41" s="18">
        <f t="shared" si="9"/>
        <v>2.7848816584846703</v>
      </c>
      <c r="W41" s="18">
        <f t="shared" si="10"/>
        <v>2.7932816584846702</v>
      </c>
      <c r="X41" s="18"/>
      <c r="Y41" s="18">
        <f t="shared" si="11"/>
        <v>2.7452770308340755</v>
      </c>
      <c r="Z41" s="18">
        <f t="shared" si="12"/>
        <v>2.7565239164846704</v>
      </c>
      <c r="AA41" s="18">
        <f t="shared" si="13"/>
        <v>2.7659992711800023</v>
      </c>
      <c r="AB41" s="18">
        <f t="shared" si="14"/>
        <v>2.7691548844846703</v>
      </c>
      <c r="AC41" s="18"/>
      <c r="AD41" s="18">
        <f t="shared" si="15"/>
        <v>2.7484347728340754</v>
      </c>
      <c r="AE41" s="18">
        <f t="shared" si="16"/>
        <v>2.7371878871834809</v>
      </c>
      <c r="AF41" s="18">
        <f t="shared" si="17"/>
        <v>2.7143766647912408</v>
      </c>
      <c r="AG41" s="18">
        <f t="shared" si="18"/>
        <v>2.7709285441352649</v>
      </c>
      <c r="AH41" s="18">
        <f t="shared" si="19"/>
        <v>2.7821754297858594</v>
      </c>
      <c r="AI41" s="18">
        <f t="shared" si="20"/>
        <v>2.7934223154364539</v>
      </c>
      <c r="AJ41" s="18"/>
      <c r="AK41" s="18">
        <f t="shared" si="21"/>
        <v>2.6792935506846702</v>
      </c>
      <c r="AL41" s="18">
        <f t="shared" si="22"/>
        <v>2.5989054428846705</v>
      </c>
      <c r="AM41" s="18">
        <f t="shared" si="23"/>
        <v>2.5185173350846703</v>
      </c>
      <c r="AN41" s="18">
        <f t="shared" si="24"/>
        <v>2.8400697662846706</v>
      </c>
      <c r="AO41" s="18">
        <f t="shared" si="25"/>
        <v>2.9204578740846703</v>
      </c>
      <c r="AP41" s="18">
        <f t="shared" si="26"/>
        <v>3.0008459818846704</v>
      </c>
    </row>
    <row r="42" spans="1:42" x14ac:dyDescent="0.3">
      <c r="A42" s="2">
        <v>40</v>
      </c>
      <c r="B42" s="1">
        <v>14</v>
      </c>
      <c r="C42" s="1">
        <v>15</v>
      </c>
      <c r="D42" s="1">
        <v>1.4019649809825611E-2</v>
      </c>
      <c r="E42" s="1">
        <v>57</v>
      </c>
      <c r="F42" s="10">
        <v>1.6142937885906216E-2</v>
      </c>
      <c r="G42" s="10">
        <v>3.8985701520284327E-2</v>
      </c>
      <c r="H42" s="11">
        <v>0.1699580797502919</v>
      </c>
      <c r="I42" s="9">
        <v>2.4500000000000002</v>
      </c>
      <c r="L42" s="18">
        <f t="shared" si="0"/>
        <v>2.8664254167151269</v>
      </c>
      <c r="M42" s="18">
        <f t="shared" si="1"/>
        <v>2.6739197050898791</v>
      </c>
      <c r="N42" s="18">
        <f t="shared" si="2"/>
        <v>3.0528083232056455</v>
      </c>
      <c r="O42" s="18">
        <f t="shared" si="3"/>
        <v>3.1388221367642344</v>
      </c>
      <c r="P42" s="18"/>
      <c r="Q42" s="18">
        <f t="shared" si="4"/>
        <v>2.9438533134070557</v>
      </c>
      <c r="R42" s="18">
        <f t="shared" si="5"/>
        <v>2.9382533134070554</v>
      </c>
      <c r="S42" s="18">
        <f t="shared" si="6"/>
        <v>2.9354533134070557</v>
      </c>
      <c r="T42" s="18">
        <f t="shared" si="7"/>
        <v>2.9494533134070555</v>
      </c>
      <c r="U42" s="18">
        <f t="shared" si="8"/>
        <v>2.9522533134070557</v>
      </c>
      <c r="V42" s="18">
        <f t="shared" si="9"/>
        <v>2.9550533134070558</v>
      </c>
      <c r="W42" s="18">
        <f t="shared" si="10"/>
        <v>2.9578533134070555</v>
      </c>
      <c r="X42" s="18"/>
      <c r="Y42" s="18">
        <f t="shared" si="11"/>
        <v>2.9340711934500083</v>
      </c>
      <c r="Z42" s="18">
        <f t="shared" si="12"/>
        <v>2.9419167004070559</v>
      </c>
      <c r="AA42" s="18">
        <f t="shared" si="13"/>
        <v>2.9561255360131771</v>
      </c>
      <c r="AB42" s="18">
        <f t="shared" si="14"/>
        <v>2.9608631524070561</v>
      </c>
      <c r="AC42" s="18"/>
      <c r="AD42" s="18">
        <f t="shared" si="15"/>
        <v>2.9388078064500083</v>
      </c>
      <c r="AE42" s="18">
        <f t="shared" si="16"/>
        <v>2.9309622994929607</v>
      </c>
      <c r="AF42" s="18">
        <f t="shared" si="17"/>
        <v>2.9146560479123029</v>
      </c>
      <c r="AG42" s="18">
        <f t="shared" si="18"/>
        <v>2.9544988203641038</v>
      </c>
      <c r="AH42" s="18">
        <f t="shared" si="19"/>
        <v>2.9623443273211514</v>
      </c>
      <c r="AI42" s="18">
        <f t="shared" si="20"/>
        <v>2.9701898342781989</v>
      </c>
      <c r="AJ42" s="18"/>
      <c r="AK42" s="18">
        <f t="shared" si="21"/>
        <v>2.8963003228070558</v>
      </c>
      <c r="AL42" s="18">
        <f t="shared" si="22"/>
        <v>2.8459473322070559</v>
      </c>
      <c r="AM42" s="18">
        <f t="shared" si="23"/>
        <v>2.7955943416070559</v>
      </c>
      <c r="AN42" s="18">
        <f t="shared" si="24"/>
        <v>2.9970063040070558</v>
      </c>
      <c r="AO42" s="18">
        <f t="shared" si="25"/>
        <v>3.0473592946070558</v>
      </c>
      <c r="AP42" s="18">
        <f t="shared" si="26"/>
        <v>3.0977122852070558</v>
      </c>
    </row>
    <row r="43" spans="1:42" x14ac:dyDescent="0.3">
      <c r="A43" s="2">
        <v>41</v>
      </c>
      <c r="B43" s="1">
        <v>40</v>
      </c>
      <c r="C43" s="1">
        <v>20</v>
      </c>
      <c r="D43" s="1">
        <v>1.5759736362726349E-2</v>
      </c>
      <c r="E43" s="1">
        <v>73</v>
      </c>
      <c r="F43" s="10">
        <v>2.4711155405214423E-2</v>
      </c>
      <c r="G43" s="10">
        <v>3.0226250208179442E-2</v>
      </c>
      <c r="H43" s="11">
        <v>0.32452372309828237</v>
      </c>
      <c r="I43" s="9">
        <v>2.3199999999999998</v>
      </c>
      <c r="L43" s="18">
        <f t="shared" si="0"/>
        <v>2.7219623267535948</v>
      </c>
      <c r="M43" s="18">
        <f t="shared" si="1"/>
        <v>2.4802764879153893</v>
      </c>
      <c r="N43" s="18">
        <f t="shared" si="2"/>
        <v>2.976077070968794</v>
      </c>
      <c r="O43" s="18">
        <f t="shared" si="3"/>
        <v>3.0897542012665959</v>
      </c>
      <c r="P43" s="18"/>
      <c r="Q43" s="18">
        <f t="shared" si="4"/>
        <v>2.8286050753109921</v>
      </c>
      <c r="R43" s="18">
        <f t="shared" si="5"/>
        <v>2.8126050753109921</v>
      </c>
      <c r="S43" s="18">
        <f t="shared" si="6"/>
        <v>2.8046050753109921</v>
      </c>
      <c r="T43" s="18">
        <f t="shared" si="7"/>
        <v>2.8446050753109922</v>
      </c>
      <c r="U43" s="18">
        <f t="shared" si="8"/>
        <v>2.8526050753109922</v>
      </c>
      <c r="V43" s="18">
        <f t="shared" si="9"/>
        <v>2.8606050753109922</v>
      </c>
      <c r="W43" s="18">
        <f t="shared" si="10"/>
        <v>2.8686050753109922</v>
      </c>
      <c r="X43" s="18"/>
      <c r="Y43" s="18">
        <f t="shared" si="11"/>
        <v>2.8214703181513761</v>
      </c>
      <c r="Z43" s="18">
        <f t="shared" si="12"/>
        <v>2.8302895913109922</v>
      </c>
      <c r="AA43" s="18">
        <f t="shared" si="13"/>
        <v>2.8492357144856175</v>
      </c>
      <c r="AB43" s="18">
        <f t="shared" si="14"/>
        <v>2.8555515273109924</v>
      </c>
      <c r="AC43" s="18"/>
      <c r="AD43" s="18">
        <f t="shared" si="15"/>
        <v>2.827785802151376</v>
      </c>
      <c r="AE43" s="18">
        <f t="shared" si="16"/>
        <v>2.8189665289917603</v>
      </c>
      <c r="AF43" s="18">
        <f t="shared" si="17"/>
        <v>2.8009818226640641</v>
      </c>
      <c r="AG43" s="18">
        <f t="shared" si="18"/>
        <v>2.8454243484706079</v>
      </c>
      <c r="AH43" s="18">
        <f t="shared" si="19"/>
        <v>2.8542436216302236</v>
      </c>
      <c r="AI43" s="18">
        <f t="shared" si="20"/>
        <v>2.8630628947898393</v>
      </c>
      <c r="AJ43" s="18"/>
      <c r="AK43" s="18">
        <f t="shared" si="21"/>
        <v>2.7721179119109922</v>
      </c>
      <c r="AL43" s="18">
        <f t="shared" si="22"/>
        <v>2.7076307485109923</v>
      </c>
      <c r="AM43" s="18">
        <f t="shared" si="23"/>
        <v>2.6431435851109923</v>
      </c>
      <c r="AN43" s="18">
        <f t="shared" si="24"/>
        <v>2.9010922387109921</v>
      </c>
      <c r="AO43" s="18">
        <f t="shared" si="25"/>
        <v>2.9655794021109925</v>
      </c>
      <c r="AP43" s="18">
        <f t="shared" si="26"/>
        <v>3.0300665655109924</v>
      </c>
    </row>
    <row r="44" spans="1:42" x14ac:dyDescent="0.3">
      <c r="A44" s="2">
        <v>42</v>
      </c>
      <c r="B44" s="1">
        <v>32</v>
      </c>
      <c r="C44" s="1">
        <v>41</v>
      </c>
      <c r="D44" s="1">
        <v>1.3503809065508623E-2</v>
      </c>
      <c r="E44" s="1">
        <v>25</v>
      </c>
      <c r="F44" s="10">
        <v>2.7519073010832357E-2</v>
      </c>
      <c r="G44" s="10">
        <v>2.0919830595399994E-2</v>
      </c>
      <c r="H44" s="11">
        <v>0.41148921191283649</v>
      </c>
      <c r="I44" s="9">
        <v>2.57</v>
      </c>
      <c r="L44" s="18">
        <f t="shared" si="0"/>
        <v>2.9970966882981407</v>
      </c>
      <c r="M44" s="18">
        <f t="shared" si="1"/>
        <v>2.8689573734593545</v>
      </c>
      <c r="N44" s="18">
        <f t="shared" si="2"/>
        <v>3.0964143899767738</v>
      </c>
      <c r="O44" s="18">
        <f t="shared" si="3"/>
        <v>3.1545656794825803</v>
      </c>
      <c r="P44" s="18"/>
      <c r="Q44" s="18">
        <f t="shared" si="4"/>
        <v>3.023029242470967</v>
      </c>
      <c r="R44" s="18">
        <f t="shared" si="5"/>
        <v>3.0102292424709671</v>
      </c>
      <c r="S44" s="18">
        <f t="shared" si="6"/>
        <v>3.0038292424709674</v>
      </c>
      <c r="T44" s="18">
        <f t="shared" si="7"/>
        <v>3.0358292424709674</v>
      </c>
      <c r="U44" s="18">
        <f t="shared" si="8"/>
        <v>3.0422292424709672</v>
      </c>
      <c r="V44" s="18">
        <f t="shared" si="9"/>
        <v>3.0486292424709673</v>
      </c>
      <c r="W44" s="18">
        <f t="shared" si="10"/>
        <v>3.0550292424709671</v>
      </c>
      <c r="X44" s="18"/>
      <c r="Y44" s="18">
        <f t="shared" si="11"/>
        <v>3.0089256618757712</v>
      </c>
      <c r="Z44" s="18">
        <f t="shared" si="12"/>
        <v>3.0164825002709672</v>
      </c>
      <c r="AA44" s="18">
        <f t="shared" si="13"/>
        <v>3.0553251102754646</v>
      </c>
      <c r="AB44" s="18">
        <f t="shared" si="14"/>
        <v>3.0682694690709673</v>
      </c>
      <c r="AC44" s="18"/>
      <c r="AD44" s="18">
        <f t="shared" si="15"/>
        <v>3.0218724040757712</v>
      </c>
      <c r="AE44" s="18">
        <f t="shared" si="16"/>
        <v>3.0143155656805756</v>
      </c>
      <c r="AF44" s="18">
        <f t="shared" si="17"/>
        <v>2.999463114063655</v>
      </c>
      <c r="AG44" s="18">
        <f t="shared" si="18"/>
        <v>3.0369860808661633</v>
      </c>
      <c r="AH44" s="18">
        <f t="shared" si="19"/>
        <v>3.0445429192613593</v>
      </c>
      <c r="AI44" s="18">
        <f t="shared" si="20"/>
        <v>3.0520997576565549</v>
      </c>
      <c r="AJ44" s="18"/>
      <c r="AK44" s="18">
        <f t="shared" si="21"/>
        <v>3.0073445974709672</v>
      </c>
      <c r="AL44" s="18">
        <f t="shared" si="22"/>
        <v>2.9852599524709671</v>
      </c>
      <c r="AM44" s="18">
        <f t="shared" si="23"/>
        <v>2.963175307470967</v>
      </c>
      <c r="AN44" s="18">
        <f t="shared" si="24"/>
        <v>3.0515138874709673</v>
      </c>
      <c r="AO44" s="18">
        <f t="shared" si="25"/>
        <v>3.0735985324709669</v>
      </c>
      <c r="AP44" s="18">
        <f t="shared" si="26"/>
        <v>3.095683177470967</v>
      </c>
    </row>
    <row r="45" spans="1:42" x14ac:dyDescent="0.3">
      <c r="A45" s="2">
        <v>43</v>
      </c>
      <c r="B45" s="1">
        <v>40</v>
      </c>
      <c r="C45" s="1">
        <v>40</v>
      </c>
      <c r="D45" s="1">
        <v>3.1694940468553673E-2</v>
      </c>
      <c r="E45" s="1">
        <v>88</v>
      </c>
      <c r="F45" s="10">
        <v>7.1666186140411439E-3</v>
      </c>
      <c r="G45" s="10">
        <v>2.4191786260410703E-2</v>
      </c>
      <c r="H45" s="11">
        <v>0.34586183051085884</v>
      </c>
      <c r="I45" s="9">
        <v>2.3199999999999998</v>
      </c>
      <c r="L45" s="18">
        <f t="shared" si="0"/>
        <v>2.5881861602168987</v>
      </c>
      <c r="M45" s="18">
        <f t="shared" si="1"/>
        <v>2.2436740709184608</v>
      </c>
      <c r="N45" s="18">
        <f t="shared" si="2"/>
        <v>2.8726775786276915</v>
      </c>
      <c r="O45" s="18">
        <f t="shared" si="3"/>
        <v>3.0201550542107696</v>
      </c>
      <c r="P45" s="18"/>
      <c r="Q45" s="18">
        <f t="shared" si="4"/>
        <v>2.6861049228846143</v>
      </c>
      <c r="R45" s="18">
        <f t="shared" si="5"/>
        <v>2.6701049228846143</v>
      </c>
      <c r="S45" s="18">
        <f t="shared" si="6"/>
        <v>2.6621049228846143</v>
      </c>
      <c r="T45" s="18">
        <f t="shared" si="7"/>
        <v>2.7021049228846143</v>
      </c>
      <c r="U45" s="18">
        <f t="shared" si="8"/>
        <v>2.7101049228846144</v>
      </c>
      <c r="V45" s="18">
        <f t="shared" si="9"/>
        <v>2.7181049228846144</v>
      </c>
      <c r="W45" s="18">
        <f t="shared" si="10"/>
        <v>2.7261049228846144</v>
      </c>
      <c r="X45" s="18"/>
      <c r="Y45" s="18">
        <f t="shared" si="11"/>
        <v>2.6637372154280428</v>
      </c>
      <c r="Z45" s="18">
        <f t="shared" si="12"/>
        <v>2.6814739548846145</v>
      </c>
      <c r="AA45" s="18">
        <f t="shared" si="13"/>
        <v>2.7193659984536711</v>
      </c>
      <c r="AB45" s="18">
        <f t="shared" si="14"/>
        <v>2.7319978268846143</v>
      </c>
      <c r="AC45" s="18"/>
      <c r="AD45" s="18">
        <f t="shared" si="15"/>
        <v>2.6763681834280426</v>
      </c>
      <c r="AE45" s="18">
        <f t="shared" si="16"/>
        <v>2.6586314439714713</v>
      </c>
      <c r="AF45" s="18">
        <f t="shared" si="17"/>
        <v>2.623064664511602</v>
      </c>
      <c r="AG45" s="18">
        <f t="shared" si="18"/>
        <v>2.7118416623411861</v>
      </c>
      <c r="AH45" s="18">
        <f t="shared" si="19"/>
        <v>2.7295784017977578</v>
      </c>
      <c r="AI45" s="18">
        <f t="shared" si="20"/>
        <v>2.7473151412543291</v>
      </c>
      <c r="AJ45" s="18"/>
      <c r="AK45" s="18">
        <f t="shared" si="21"/>
        <v>2.6163669724846144</v>
      </c>
      <c r="AL45" s="18">
        <f t="shared" si="22"/>
        <v>2.5386290220846144</v>
      </c>
      <c r="AM45" s="18">
        <f t="shared" si="23"/>
        <v>2.4608910716846144</v>
      </c>
      <c r="AN45" s="18">
        <f t="shared" si="24"/>
        <v>2.7718428732846143</v>
      </c>
      <c r="AO45" s="18">
        <f t="shared" si="25"/>
        <v>2.8495808236846143</v>
      </c>
      <c r="AP45" s="18">
        <f t="shared" si="26"/>
        <v>2.9273187740846143</v>
      </c>
    </row>
    <row r="46" spans="1:42" x14ac:dyDescent="0.3">
      <c r="A46" s="2">
        <v>44</v>
      </c>
      <c r="B46" s="1">
        <v>48.002186767718911</v>
      </c>
      <c r="C46" s="1">
        <v>15</v>
      </c>
      <c r="D46" s="1">
        <v>2.3816380591255612E-2</v>
      </c>
      <c r="E46" s="1">
        <v>93</v>
      </c>
      <c r="F46" s="10">
        <v>1.4514041829406797E-2</v>
      </c>
      <c r="G46" s="10">
        <v>3.4639835424415899E-2</v>
      </c>
      <c r="H46" s="11">
        <v>0.36930164867085175</v>
      </c>
      <c r="I46" s="9">
        <v>2.2599999999999998</v>
      </c>
      <c r="L46" s="18">
        <f t="shared" si="0"/>
        <v>2.5938363625603471</v>
      </c>
      <c r="M46" s="18">
        <f t="shared" si="1"/>
        <v>2.2751726677383313</v>
      </c>
      <c r="N46" s="18">
        <f t="shared" si="2"/>
        <v>2.9012774064104749</v>
      </c>
      <c r="O46" s="18">
        <f t="shared" si="3"/>
        <v>3.0442550824478567</v>
      </c>
      <c r="P46" s="18"/>
      <c r="Q46" s="18">
        <f t="shared" si="4"/>
        <v>2.7158373412595496</v>
      </c>
      <c r="R46" s="18">
        <f t="shared" si="5"/>
        <v>2.6966364665524623</v>
      </c>
      <c r="S46" s="18">
        <f t="shared" si="6"/>
        <v>2.6870360291989184</v>
      </c>
      <c r="T46" s="18">
        <f t="shared" si="7"/>
        <v>2.7350382159666373</v>
      </c>
      <c r="U46" s="18">
        <f t="shared" si="8"/>
        <v>2.7446386533201812</v>
      </c>
      <c r="V46" s="18">
        <f t="shared" si="9"/>
        <v>2.7542390906737246</v>
      </c>
      <c r="W46" s="18">
        <f t="shared" si="10"/>
        <v>2.7638395280272685</v>
      </c>
      <c r="X46" s="18"/>
      <c r="Y46" s="18">
        <f t="shared" si="11"/>
        <v>2.7073733305990233</v>
      </c>
      <c r="Z46" s="18">
        <f t="shared" si="12"/>
        <v>2.7207011656130935</v>
      </c>
      <c r="AA46" s="18">
        <f t="shared" si="13"/>
        <v>2.7349104338577943</v>
      </c>
      <c r="AB46" s="18">
        <f t="shared" si="14"/>
        <v>2.7396476176130937</v>
      </c>
      <c r="AC46" s="18"/>
      <c r="AD46" s="18">
        <f t="shared" si="15"/>
        <v>2.7121099435990232</v>
      </c>
      <c r="AE46" s="18">
        <f t="shared" si="16"/>
        <v>2.6987821085849535</v>
      </c>
      <c r="AF46" s="18">
        <f t="shared" si="17"/>
        <v>2.6727271487855058</v>
      </c>
      <c r="AG46" s="18">
        <f t="shared" si="18"/>
        <v>2.7387656136271632</v>
      </c>
      <c r="AH46" s="18">
        <f t="shared" si="19"/>
        <v>2.752093448641233</v>
      </c>
      <c r="AI46" s="18">
        <f t="shared" si="20"/>
        <v>2.7654212836553027</v>
      </c>
      <c r="AJ46" s="18"/>
      <c r="AK46" s="18">
        <f t="shared" si="21"/>
        <v>2.6432828992130935</v>
      </c>
      <c r="AL46" s="18">
        <f t="shared" si="22"/>
        <v>2.5611280198130935</v>
      </c>
      <c r="AM46" s="18">
        <f t="shared" si="23"/>
        <v>2.4789731404130935</v>
      </c>
      <c r="AN46" s="18">
        <f t="shared" si="24"/>
        <v>2.8075926580130934</v>
      </c>
      <c r="AO46" s="18">
        <f t="shared" si="25"/>
        <v>2.8897475374130934</v>
      </c>
      <c r="AP46" s="18">
        <f t="shared" si="26"/>
        <v>2.9719024168130934</v>
      </c>
    </row>
    <row r="47" spans="1:42" x14ac:dyDescent="0.3">
      <c r="A47" s="2">
        <v>45</v>
      </c>
      <c r="B47" s="1">
        <v>12</v>
      </c>
      <c r="C47" s="1">
        <v>1</v>
      </c>
      <c r="D47" s="1">
        <v>3.2109955937825695E-2</v>
      </c>
      <c r="E47" s="1">
        <v>71</v>
      </c>
      <c r="F47" s="10">
        <v>1.9387856247379029E-2</v>
      </c>
      <c r="G47" s="10">
        <v>2.2110567766018E-2</v>
      </c>
      <c r="H47" s="11">
        <v>0.21838572136380854</v>
      </c>
      <c r="I47" s="9">
        <v>2.4700000000000002</v>
      </c>
      <c r="L47" s="18">
        <f t="shared" si="0"/>
        <v>2.8057427224175089</v>
      </c>
      <c r="M47" s="18">
        <f t="shared" si="1"/>
        <v>2.5153358330044617</v>
      </c>
      <c r="N47" s="18">
        <f t="shared" si="2"/>
        <v>2.9918707306082646</v>
      </c>
      <c r="O47" s="18">
        <f t="shared" si="3"/>
        <v>3.1005393830361978</v>
      </c>
      <c r="P47" s="18"/>
      <c r="Q47" s="18">
        <f t="shared" si="4"/>
        <v>2.8557139214603291</v>
      </c>
      <c r="R47" s="18">
        <f t="shared" si="5"/>
        <v>2.8509139214603292</v>
      </c>
      <c r="S47" s="18">
        <f t="shared" si="6"/>
        <v>2.8485139214603294</v>
      </c>
      <c r="T47" s="18">
        <f t="shared" si="7"/>
        <v>2.8605139214603295</v>
      </c>
      <c r="U47" s="18">
        <f t="shared" si="8"/>
        <v>2.8629139214603292</v>
      </c>
      <c r="V47" s="18">
        <f t="shared" si="9"/>
        <v>2.8653139214603294</v>
      </c>
      <c r="W47" s="18">
        <f t="shared" si="10"/>
        <v>2.8677139214603291</v>
      </c>
      <c r="X47" s="18"/>
      <c r="Y47" s="18">
        <f t="shared" si="11"/>
        <v>2.8398291618635505</v>
      </c>
      <c r="Z47" s="18">
        <f t="shared" si="12"/>
        <v>2.8577981472603291</v>
      </c>
      <c r="AA47" s="18">
        <f t="shared" si="13"/>
        <v>2.8587447195450437</v>
      </c>
      <c r="AB47" s="18">
        <f t="shared" si="14"/>
        <v>2.8590612440603294</v>
      </c>
      <c r="AC47" s="18"/>
      <c r="AD47" s="18">
        <f t="shared" si="15"/>
        <v>2.8401449360635507</v>
      </c>
      <c r="AE47" s="18">
        <f t="shared" si="16"/>
        <v>2.8221759506667716</v>
      </c>
      <c r="AF47" s="18">
        <f t="shared" si="17"/>
        <v>2.7853378137360512</v>
      </c>
      <c r="AG47" s="18">
        <f t="shared" si="18"/>
        <v>2.8760829068571079</v>
      </c>
      <c r="AH47" s="18">
        <f t="shared" si="19"/>
        <v>2.8940518922538865</v>
      </c>
      <c r="AI47" s="18">
        <f t="shared" si="20"/>
        <v>2.9120208776506651</v>
      </c>
      <c r="AJ47" s="18"/>
      <c r="AK47" s="18">
        <f t="shared" si="21"/>
        <v>2.7953935296603296</v>
      </c>
      <c r="AL47" s="18">
        <f t="shared" si="22"/>
        <v>2.7326731378603295</v>
      </c>
      <c r="AM47" s="18">
        <f t="shared" si="23"/>
        <v>2.6699527460603294</v>
      </c>
      <c r="AN47" s="18">
        <f t="shared" si="24"/>
        <v>2.9208343132603294</v>
      </c>
      <c r="AO47" s="18">
        <f t="shared" si="25"/>
        <v>2.9835547050603295</v>
      </c>
      <c r="AP47" s="18">
        <f t="shared" si="26"/>
        <v>3.0462750968603292</v>
      </c>
    </row>
    <row r="48" spans="1:42" x14ac:dyDescent="0.3">
      <c r="A48" s="2">
        <v>46</v>
      </c>
      <c r="B48" s="1">
        <v>30</v>
      </c>
      <c r="C48" s="1">
        <v>31</v>
      </c>
      <c r="D48" s="1">
        <v>2.95284584889902E-2</v>
      </c>
      <c r="E48" s="1">
        <v>96</v>
      </c>
      <c r="F48" s="10">
        <v>2.57949758330282E-2</v>
      </c>
      <c r="G48" s="10">
        <v>3.9253896421027633E-2</v>
      </c>
      <c r="H48" s="11">
        <v>0.44453370558618494</v>
      </c>
      <c r="I48" s="9">
        <v>2.15</v>
      </c>
      <c r="L48" s="18">
        <f t="shared" si="0"/>
        <v>2.5664073922196633</v>
      </c>
      <c r="M48" s="18">
        <f t="shared" si="1"/>
        <v>2.2162392066491128</v>
      </c>
      <c r="N48" s="18">
        <f t="shared" si="2"/>
        <v>2.8739615206909215</v>
      </c>
      <c r="O48" s="18">
        <f t="shared" si="3"/>
        <v>3.025358262598191</v>
      </c>
      <c r="P48" s="18"/>
      <c r="Q48" s="18">
        <f t="shared" si="4"/>
        <v>2.6826427640636519</v>
      </c>
      <c r="R48" s="18">
        <f t="shared" si="5"/>
        <v>2.6706427640636519</v>
      </c>
      <c r="S48" s="18">
        <f t="shared" si="6"/>
        <v>2.6646427640636521</v>
      </c>
      <c r="T48" s="18">
        <f t="shared" si="7"/>
        <v>2.6946427640636519</v>
      </c>
      <c r="U48" s="18">
        <f t="shared" si="8"/>
        <v>2.7006427640636521</v>
      </c>
      <c r="V48" s="18">
        <f t="shared" si="9"/>
        <v>2.7066427640636519</v>
      </c>
      <c r="W48" s="18">
        <f t="shared" si="10"/>
        <v>2.7126427640636521</v>
      </c>
      <c r="X48" s="18"/>
      <c r="Y48" s="18">
        <f t="shared" si="11"/>
        <v>2.6623294048640496</v>
      </c>
      <c r="Z48" s="18">
        <f t="shared" si="12"/>
        <v>2.678853763863652</v>
      </c>
      <c r="AA48" s="18">
        <f t="shared" si="13"/>
        <v>2.7082227994174675</v>
      </c>
      <c r="AB48" s="18">
        <f t="shared" si="14"/>
        <v>2.7180097646636519</v>
      </c>
      <c r="AC48" s="18"/>
      <c r="AD48" s="18">
        <f t="shared" si="15"/>
        <v>2.6721184050640496</v>
      </c>
      <c r="AE48" s="18">
        <f t="shared" si="16"/>
        <v>2.6555940460644472</v>
      </c>
      <c r="AF48" s="18">
        <f t="shared" si="17"/>
        <v>2.624044438205154</v>
      </c>
      <c r="AG48" s="18">
        <f t="shared" si="18"/>
        <v>2.7051671230632546</v>
      </c>
      <c r="AH48" s="18">
        <f t="shared" si="19"/>
        <v>2.721691482062857</v>
      </c>
      <c r="AI48" s="18">
        <f t="shared" si="20"/>
        <v>2.7382158410624595</v>
      </c>
      <c r="AJ48" s="18"/>
      <c r="AK48" s="18">
        <f t="shared" si="21"/>
        <v>2.6038377272636524</v>
      </c>
      <c r="AL48" s="18">
        <f t="shared" si="22"/>
        <v>2.5190326904636522</v>
      </c>
      <c r="AM48" s="18">
        <f t="shared" si="23"/>
        <v>2.434227653663652</v>
      </c>
      <c r="AN48" s="18">
        <f t="shared" si="24"/>
        <v>2.7734478008636518</v>
      </c>
      <c r="AO48" s="18">
        <f t="shared" si="25"/>
        <v>2.858252837663652</v>
      </c>
      <c r="AP48" s="18">
        <f t="shared" si="26"/>
        <v>2.9430578744636522</v>
      </c>
    </row>
    <row r="49" spans="1:42" x14ac:dyDescent="0.3">
      <c r="A49" s="2">
        <v>47</v>
      </c>
      <c r="B49" s="1">
        <v>47</v>
      </c>
      <c r="C49" s="1">
        <v>43</v>
      </c>
      <c r="D49" s="1">
        <v>7.7176623250115647E-3</v>
      </c>
      <c r="E49" s="1">
        <v>31</v>
      </c>
      <c r="F49" s="10">
        <v>8.4180241730657298E-3</v>
      </c>
      <c r="G49" s="10">
        <v>2.8414113935419216E-2</v>
      </c>
      <c r="H49" s="11">
        <v>6.7913521520329756E-2</v>
      </c>
      <c r="I49" s="9">
        <v>2.66</v>
      </c>
      <c r="L49" s="18">
        <f t="shared" si="0"/>
        <v>2.9382062710327519</v>
      </c>
      <c r="M49" s="18">
        <f t="shared" si="1"/>
        <v>2.8161745470533961</v>
      </c>
      <c r="N49" s="18">
        <f t="shared" si="2"/>
        <v>3.0789735304076546</v>
      </c>
      <c r="O49" s="18">
        <f t="shared" si="3"/>
        <v>3.1446652236857418</v>
      </c>
      <c r="P49" s="18"/>
      <c r="Q49" s="18">
        <f t="shared" si="4"/>
        <v>2.9929278532095682</v>
      </c>
      <c r="R49" s="18">
        <f t="shared" si="5"/>
        <v>2.9741278532095681</v>
      </c>
      <c r="S49" s="18">
        <f t="shared" si="6"/>
        <v>2.9647278532095682</v>
      </c>
      <c r="T49" s="18">
        <f t="shared" si="7"/>
        <v>3.0117278532095684</v>
      </c>
      <c r="U49" s="18">
        <f t="shared" si="8"/>
        <v>3.0211278532095682</v>
      </c>
      <c r="V49" s="18">
        <f t="shared" si="9"/>
        <v>3.0305278532095681</v>
      </c>
      <c r="W49" s="18">
        <f t="shared" si="10"/>
        <v>3.0399278532095684</v>
      </c>
      <c r="X49" s="18"/>
      <c r="Y49" s="18">
        <f t="shared" si="11"/>
        <v>2.9844306977103474</v>
      </c>
      <c r="Z49" s="18">
        <f t="shared" si="12"/>
        <v>2.9887495626095681</v>
      </c>
      <c r="AA49" s="18">
        <f t="shared" si="13"/>
        <v>3.0294818771441419</v>
      </c>
      <c r="AB49" s="18">
        <f t="shared" si="14"/>
        <v>3.0430627250095683</v>
      </c>
      <c r="AC49" s="18"/>
      <c r="AD49" s="18">
        <f t="shared" si="15"/>
        <v>2.9980089883103473</v>
      </c>
      <c r="AE49" s="18">
        <f t="shared" si="16"/>
        <v>2.9936901234111266</v>
      </c>
      <c r="AF49" s="18">
        <f t="shared" si="17"/>
        <v>2.9844910390452823</v>
      </c>
      <c r="AG49" s="18">
        <f t="shared" si="18"/>
        <v>3.0066467181087888</v>
      </c>
      <c r="AH49" s="18">
        <f t="shared" si="19"/>
        <v>3.01096558300801</v>
      </c>
      <c r="AI49" s="18">
        <f t="shared" si="20"/>
        <v>3.0152844479072307</v>
      </c>
      <c r="AJ49" s="18"/>
      <c r="AK49" s="18">
        <f t="shared" si="21"/>
        <v>2.9749428934095681</v>
      </c>
      <c r="AL49" s="18">
        <f t="shared" si="22"/>
        <v>2.9475579336095681</v>
      </c>
      <c r="AM49" s="18">
        <f t="shared" si="23"/>
        <v>2.9201729738095681</v>
      </c>
      <c r="AN49" s="18">
        <f t="shared" si="24"/>
        <v>3.0297128130095681</v>
      </c>
      <c r="AO49" s="18">
        <f t="shared" si="25"/>
        <v>3.0570977728095681</v>
      </c>
      <c r="AP49" s="18">
        <f t="shared" si="26"/>
        <v>3.0844827326095681</v>
      </c>
    </row>
    <row r="50" spans="1:42" x14ac:dyDescent="0.3">
      <c r="A50" s="2">
        <v>48</v>
      </c>
      <c r="B50" s="1">
        <v>28</v>
      </c>
      <c r="C50" s="1">
        <v>42</v>
      </c>
      <c r="D50" s="1">
        <v>2.8298018383074705E-2</v>
      </c>
      <c r="E50" s="1">
        <v>35</v>
      </c>
      <c r="F50" s="10">
        <v>3.0255118140524742E-2</v>
      </c>
      <c r="G50" s="10">
        <v>2.522990351668998E-2</v>
      </c>
      <c r="H50" s="11">
        <v>0.20894215902518939</v>
      </c>
      <c r="I50" s="9">
        <v>2.5</v>
      </c>
      <c r="L50" s="18">
        <f t="shared" si="0"/>
        <v>2.937203085297527</v>
      </c>
      <c r="M50" s="18">
        <f t="shared" si="1"/>
        <v>2.7289493007636314</v>
      </c>
      <c r="N50" s="18">
        <f t="shared" si="2"/>
        <v>3.0376110362077893</v>
      </c>
      <c r="O50" s="18">
        <f t="shared" si="3"/>
        <v>3.1157634789558419</v>
      </c>
      <c r="P50" s="18"/>
      <c r="Q50" s="18">
        <f t="shared" si="4"/>
        <v>2.9414911922597362</v>
      </c>
      <c r="R50" s="18">
        <f t="shared" si="5"/>
        <v>2.9302911922597361</v>
      </c>
      <c r="S50" s="18">
        <f t="shared" si="6"/>
        <v>2.9246911922597358</v>
      </c>
      <c r="T50" s="18">
        <f t="shared" si="7"/>
        <v>2.9526911922597359</v>
      </c>
      <c r="U50" s="18">
        <f t="shared" si="8"/>
        <v>2.9582911922597361</v>
      </c>
      <c r="V50" s="18">
        <f t="shared" si="9"/>
        <v>2.963891192259736</v>
      </c>
      <c r="W50" s="18">
        <f t="shared" si="10"/>
        <v>2.9694911922597362</v>
      </c>
      <c r="X50" s="18"/>
      <c r="Y50" s="18">
        <f t="shared" si="11"/>
        <v>2.9179928808786464</v>
      </c>
      <c r="Z50" s="18">
        <f t="shared" si="12"/>
        <v>2.9338286758597363</v>
      </c>
      <c r="AA50" s="18">
        <f t="shared" si="13"/>
        <v>2.9736152926211652</v>
      </c>
      <c r="AB50" s="18">
        <f t="shared" si="14"/>
        <v>2.9868787414597362</v>
      </c>
      <c r="AC50" s="18"/>
      <c r="AD50" s="18">
        <f t="shared" si="15"/>
        <v>2.9312553972786461</v>
      </c>
      <c r="AE50" s="18">
        <f t="shared" si="16"/>
        <v>2.9154196022975558</v>
      </c>
      <c r="AF50" s="18">
        <f t="shared" si="17"/>
        <v>2.8834033333228279</v>
      </c>
      <c r="AG50" s="18">
        <f t="shared" si="18"/>
        <v>2.9629269872408264</v>
      </c>
      <c r="AH50" s="18">
        <f t="shared" si="19"/>
        <v>2.9787627822219163</v>
      </c>
      <c r="AI50" s="18">
        <f t="shared" si="20"/>
        <v>2.9945985772030062</v>
      </c>
      <c r="AJ50" s="18"/>
      <c r="AK50" s="18">
        <f t="shared" si="21"/>
        <v>2.9161726892597359</v>
      </c>
      <c r="AL50" s="18">
        <f t="shared" si="22"/>
        <v>2.8852541862597363</v>
      </c>
      <c r="AM50" s="18">
        <f t="shared" si="23"/>
        <v>2.8543356832597362</v>
      </c>
      <c r="AN50" s="18">
        <f t="shared" si="24"/>
        <v>2.9780096952597361</v>
      </c>
      <c r="AO50" s="18">
        <f t="shared" si="25"/>
        <v>3.0089281982597362</v>
      </c>
      <c r="AP50" s="18">
        <f t="shared" si="26"/>
        <v>3.0398467012597359</v>
      </c>
    </row>
    <row r="51" spans="1:42" x14ac:dyDescent="0.3">
      <c r="A51" s="2">
        <v>49</v>
      </c>
      <c r="B51" s="1">
        <v>33</v>
      </c>
      <c r="C51" s="1">
        <v>28</v>
      </c>
      <c r="D51" s="1">
        <v>6.5209015669786038E-3</v>
      </c>
      <c r="E51" s="1">
        <v>86</v>
      </c>
      <c r="F51" s="10">
        <v>3.8217431511777887E-2</v>
      </c>
      <c r="G51" s="10">
        <v>3.299986917239997E-2</v>
      </c>
      <c r="H51" s="11">
        <v>0.29553557847678091</v>
      </c>
      <c r="I51" s="9">
        <v>2.2599999999999998</v>
      </c>
      <c r="L51" s="18">
        <f t="shared" si="0"/>
        <v>2.6332115361615189</v>
      </c>
      <c r="M51" s="18">
        <f t="shared" si="1"/>
        <v>2.3961990720917559</v>
      </c>
      <c r="N51" s="18">
        <f t="shared" si="2"/>
        <v>2.9555944703152885</v>
      </c>
      <c r="O51" s="18">
        <f t="shared" si="3"/>
        <v>3.0812826600164671</v>
      </c>
      <c r="P51" s="18"/>
      <c r="Q51" s="18">
        <f t="shared" si="4"/>
        <v>2.7929178090941114</v>
      </c>
      <c r="R51" s="18">
        <f t="shared" si="5"/>
        <v>2.7797178090941115</v>
      </c>
      <c r="S51" s="18">
        <f t="shared" si="6"/>
        <v>2.7731178090941113</v>
      </c>
      <c r="T51" s="18">
        <f t="shared" si="7"/>
        <v>2.8061178090941112</v>
      </c>
      <c r="U51" s="18">
        <f t="shared" si="8"/>
        <v>2.8127178090941114</v>
      </c>
      <c r="V51" s="18">
        <f t="shared" si="9"/>
        <v>2.8193178090941116</v>
      </c>
      <c r="W51" s="18">
        <f t="shared" si="10"/>
        <v>2.8259178090941113</v>
      </c>
      <c r="X51" s="18"/>
      <c r="Y51" s="18">
        <f t="shared" si="11"/>
        <v>2.787026983383857</v>
      </c>
      <c r="Z51" s="18">
        <f t="shared" si="12"/>
        <v>2.7906761314941115</v>
      </c>
      <c r="AA51" s="18">
        <f t="shared" si="13"/>
        <v>2.8172049514581312</v>
      </c>
      <c r="AB51" s="18">
        <f t="shared" si="14"/>
        <v>2.8260428418941115</v>
      </c>
      <c r="AC51" s="18"/>
      <c r="AD51" s="18">
        <f t="shared" si="15"/>
        <v>2.795868660983857</v>
      </c>
      <c r="AE51" s="18">
        <f t="shared" si="16"/>
        <v>2.7922195128736025</v>
      </c>
      <c r="AF51" s="18">
        <f t="shared" si="17"/>
        <v>2.7856070867352156</v>
      </c>
      <c r="AG51" s="18">
        <f t="shared" si="18"/>
        <v>2.803166957204366</v>
      </c>
      <c r="AH51" s="18">
        <f t="shared" si="19"/>
        <v>2.8068161053146206</v>
      </c>
      <c r="AI51" s="18">
        <f t="shared" si="20"/>
        <v>2.8104652534248746</v>
      </c>
      <c r="AJ51" s="18"/>
      <c r="AK51" s="18">
        <f t="shared" si="21"/>
        <v>2.7235466302941114</v>
      </c>
      <c r="AL51" s="18">
        <f t="shared" si="22"/>
        <v>2.6475754514941112</v>
      </c>
      <c r="AM51" s="18">
        <f t="shared" si="23"/>
        <v>2.5716042726941115</v>
      </c>
      <c r="AN51" s="18">
        <f t="shared" si="24"/>
        <v>2.8754889878941112</v>
      </c>
      <c r="AO51" s="18">
        <f t="shared" si="25"/>
        <v>2.9514601666941114</v>
      </c>
      <c r="AP51" s="18">
        <f t="shared" si="26"/>
        <v>3.0274313454941115</v>
      </c>
    </row>
    <row r="52" spans="1:42" x14ac:dyDescent="0.3">
      <c r="A52" s="2">
        <v>50</v>
      </c>
      <c r="B52" s="1">
        <v>15</v>
      </c>
      <c r="C52" s="1">
        <v>20</v>
      </c>
      <c r="D52" s="1">
        <v>2.9002339185412063E-2</v>
      </c>
      <c r="E52" s="1">
        <v>17</v>
      </c>
      <c r="F52" s="10">
        <v>5.8779427288795892E-3</v>
      </c>
      <c r="G52" s="10">
        <v>3.3305479458278754E-2</v>
      </c>
      <c r="H52" s="11">
        <v>0.12322501256383095</v>
      </c>
      <c r="I52" s="9">
        <v>2.69</v>
      </c>
      <c r="L52" s="18">
        <f t="shared" si="0"/>
        <v>3.1099885330641115</v>
      </c>
      <c r="M52" s="18">
        <f t="shared" si="1"/>
        <v>2.9493277925680474</v>
      </c>
      <c r="N52" s="18">
        <f t="shared" si="2"/>
        <v>3.1253793363931699</v>
      </c>
      <c r="O52" s="18">
        <f t="shared" si="3"/>
        <v>3.1720491374548776</v>
      </c>
      <c r="P52" s="18"/>
      <c r="Q52" s="18">
        <f t="shared" si="4"/>
        <v>3.0697025118914625</v>
      </c>
      <c r="R52" s="18">
        <f t="shared" si="5"/>
        <v>3.0637025118914623</v>
      </c>
      <c r="S52" s="18">
        <f t="shared" si="6"/>
        <v>3.0607025118914621</v>
      </c>
      <c r="T52" s="18">
        <f t="shared" si="7"/>
        <v>3.0757025118914623</v>
      </c>
      <c r="U52" s="18">
        <f t="shared" si="8"/>
        <v>3.0787025118914624</v>
      </c>
      <c r="V52" s="18">
        <f t="shared" si="9"/>
        <v>3.0817025118914625</v>
      </c>
      <c r="W52" s="18">
        <f t="shared" si="10"/>
        <v>3.0847025118914622</v>
      </c>
      <c r="X52" s="18"/>
      <c r="Y52" s="18">
        <f t="shared" si="11"/>
        <v>3.050157089416798</v>
      </c>
      <c r="Z52" s="18">
        <f t="shared" si="12"/>
        <v>3.0663870278914622</v>
      </c>
      <c r="AA52" s="18">
        <f t="shared" si="13"/>
        <v>3.0853326762555882</v>
      </c>
      <c r="AB52" s="18">
        <f t="shared" si="14"/>
        <v>3.0916489638914624</v>
      </c>
      <c r="AC52" s="18"/>
      <c r="AD52" s="18">
        <f t="shared" si="15"/>
        <v>3.0564725734167979</v>
      </c>
      <c r="AE52" s="18">
        <f t="shared" si="16"/>
        <v>3.0402426349421336</v>
      </c>
      <c r="AF52" s="18">
        <f t="shared" si="17"/>
        <v>3.0076965747664994</v>
      </c>
      <c r="AG52" s="18">
        <f t="shared" si="18"/>
        <v>3.0889324503661264</v>
      </c>
      <c r="AH52" s="18">
        <f t="shared" si="19"/>
        <v>3.1051623888407907</v>
      </c>
      <c r="AI52" s="18">
        <f t="shared" si="20"/>
        <v>3.1213923273154549</v>
      </c>
      <c r="AJ52" s="18"/>
      <c r="AK52" s="18">
        <f t="shared" si="21"/>
        <v>3.0576849532914618</v>
      </c>
      <c r="AL52" s="18">
        <f t="shared" si="22"/>
        <v>3.042667394691462</v>
      </c>
      <c r="AM52" s="18">
        <f t="shared" si="23"/>
        <v>3.0276498360914621</v>
      </c>
      <c r="AN52" s="18">
        <f t="shared" si="24"/>
        <v>3.087720070491462</v>
      </c>
      <c r="AO52" s="18">
        <f t="shared" si="25"/>
        <v>3.1027376290914619</v>
      </c>
      <c r="AP52" s="18">
        <f t="shared" si="26"/>
        <v>3.1177551876914618</v>
      </c>
    </row>
    <row r="53" spans="1:42" x14ac:dyDescent="0.3">
      <c r="A53" s="2">
        <v>51</v>
      </c>
      <c r="B53" s="1">
        <v>22</v>
      </c>
      <c r="C53" s="1">
        <v>6</v>
      </c>
      <c r="D53" s="1">
        <v>8.3347719776123916E-3</v>
      </c>
      <c r="E53" s="1">
        <v>81</v>
      </c>
      <c r="F53" s="10">
        <v>1.2740379421995617E-2</v>
      </c>
      <c r="G53" s="10">
        <v>2.9832498854460012E-2</v>
      </c>
      <c r="H53" s="11">
        <v>0.14487675227974392</v>
      </c>
      <c r="I53" s="9">
        <v>2.4700000000000002</v>
      </c>
      <c r="L53" s="18">
        <f t="shared" si="0"/>
        <v>2.7211033433977723</v>
      </c>
      <c r="M53" s="18">
        <f t="shared" si="1"/>
        <v>2.4972535872810417</v>
      </c>
      <c r="N53" s="18">
        <f t="shared" si="2"/>
        <v>3.0027392779663096</v>
      </c>
      <c r="O53" s="18">
        <f t="shared" si="3"/>
        <v>3.1139911083547323</v>
      </c>
      <c r="P53" s="18"/>
      <c r="Q53" s="18">
        <f t="shared" si="4"/>
        <v>2.858465747657887</v>
      </c>
      <c r="R53" s="18">
        <f t="shared" si="5"/>
        <v>2.849665747657887</v>
      </c>
      <c r="S53" s="18">
        <f t="shared" si="6"/>
        <v>2.8452657476578875</v>
      </c>
      <c r="T53" s="18">
        <f t="shared" si="7"/>
        <v>2.8672657476578878</v>
      </c>
      <c r="U53" s="18">
        <f t="shared" si="8"/>
        <v>2.8716657476578873</v>
      </c>
      <c r="V53" s="18">
        <f t="shared" si="9"/>
        <v>2.8760657476578877</v>
      </c>
      <c r="W53" s="18">
        <f t="shared" si="10"/>
        <v>2.8804657476578872</v>
      </c>
      <c r="X53" s="18"/>
      <c r="Y53" s="18">
        <f t="shared" si="11"/>
        <v>2.8563068981144997</v>
      </c>
      <c r="Z53" s="18">
        <f t="shared" si="12"/>
        <v>2.8609711024578872</v>
      </c>
      <c r="AA53" s="18">
        <f t="shared" si="13"/>
        <v>2.8666525610431659</v>
      </c>
      <c r="AB53" s="18">
        <f t="shared" si="14"/>
        <v>2.8685496832578878</v>
      </c>
      <c r="AC53" s="18"/>
      <c r="AD53" s="18">
        <f t="shared" si="15"/>
        <v>2.8582015433144998</v>
      </c>
      <c r="AE53" s="18">
        <f t="shared" si="16"/>
        <v>2.8535373389711123</v>
      </c>
      <c r="AF53" s="18">
        <f t="shared" si="17"/>
        <v>2.8428520521906231</v>
      </c>
      <c r="AG53" s="18">
        <f t="shared" si="18"/>
        <v>2.8675299520012758</v>
      </c>
      <c r="AH53" s="18">
        <f t="shared" si="19"/>
        <v>2.8721941563446634</v>
      </c>
      <c r="AI53" s="18">
        <f t="shared" si="20"/>
        <v>2.8768583606880509</v>
      </c>
      <c r="AJ53" s="18"/>
      <c r="AK53" s="18">
        <f t="shared" si="21"/>
        <v>2.7913114978578877</v>
      </c>
      <c r="AL53" s="18">
        <f t="shared" si="22"/>
        <v>2.7197572480578875</v>
      </c>
      <c r="AM53" s="18">
        <f t="shared" si="23"/>
        <v>2.6482029982578874</v>
      </c>
      <c r="AN53" s="18">
        <f t="shared" si="24"/>
        <v>2.9344199974578875</v>
      </c>
      <c r="AO53" s="18">
        <f t="shared" si="25"/>
        <v>3.0059742472578876</v>
      </c>
      <c r="AP53" s="18">
        <f t="shared" si="26"/>
        <v>3.0775284970578878</v>
      </c>
    </row>
    <row r="54" spans="1:42" x14ac:dyDescent="0.3">
      <c r="A54" s="2">
        <v>52</v>
      </c>
      <c r="B54" s="1">
        <v>46</v>
      </c>
      <c r="C54" s="1">
        <v>39</v>
      </c>
      <c r="D54" s="1">
        <v>7.2237568419850177E-3</v>
      </c>
      <c r="E54" s="1">
        <v>58</v>
      </c>
      <c r="F54" s="10">
        <v>3.3892193656465792E-2</v>
      </c>
      <c r="G54" s="10">
        <v>2.5953856902708548E-2</v>
      </c>
      <c r="H54" s="11">
        <v>0.48576409858194691</v>
      </c>
      <c r="I54" s="9">
        <v>2.2999999999999998</v>
      </c>
      <c r="L54" s="18">
        <f t="shared" si="0"/>
        <v>2.7733155643444674</v>
      </c>
      <c r="M54" s="18">
        <f t="shared" si="1"/>
        <v>2.5922752119384733</v>
      </c>
      <c r="N54" s="18">
        <f t="shared" si="2"/>
        <v>3.0082744530391272</v>
      </c>
      <c r="O54" s="18">
        <f t="shared" si="3"/>
        <v>3.1059517656193454</v>
      </c>
      <c r="P54" s="18"/>
      <c r="Q54" s="18">
        <f t="shared" si="4"/>
        <v>2.8809025898989096</v>
      </c>
      <c r="R54" s="18">
        <f t="shared" si="5"/>
        <v>2.8625025898989098</v>
      </c>
      <c r="S54" s="18">
        <f t="shared" si="6"/>
        <v>2.8533025898989095</v>
      </c>
      <c r="T54" s="18">
        <f t="shared" si="7"/>
        <v>2.8993025898989098</v>
      </c>
      <c r="U54" s="18">
        <f t="shared" si="8"/>
        <v>2.9085025898989096</v>
      </c>
      <c r="V54" s="18">
        <f t="shared" si="9"/>
        <v>2.9177025898989095</v>
      </c>
      <c r="W54" s="18">
        <f t="shared" si="10"/>
        <v>2.9269025898989098</v>
      </c>
      <c r="X54" s="18"/>
      <c r="Y54" s="18">
        <f t="shared" si="11"/>
        <v>2.8737449246157714</v>
      </c>
      <c r="Z54" s="18">
        <f t="shared" si="12"/>
        <v>2.8777873960989102</v>
      </c>
      <c r="AA54" s="18">
        <f t="shared" si="13"/>
        <v>2.914735107775059</v>
      </c>
      <c r="AB54" s="18">
        <f t="shared" si="14"/>
        <v>2.9270481712989103</v>
      </c>
      <c r="AC54" s="18"/>
      <c r="AD54" s="18">
        <f t="shared" si="15"/>
        <v>2.886060118415771</v>
      </c>
      <c r="AE54" s="18">
        <f t="shared" si="16"/>
        <v>2.8820176469326322</v>
      </c>
      <c r="AF54" s="18">
        <f t="shared" si="17"/>
        <v>2.8744221760464512</v>
      </c>
      <c r="AG54" s="18">
        <f t="shared" si="18"/>
        <v>2.8941450613820487</v>
      </c>
      <c r="AH54" s="18">
        <f t="shared" si="19"/>
        <v>2.8981875328651876</v>
      </c>
      <c r="AI54" s="18">
        <f t="shared" si="20"/>
        <v>2.9022300043483269</v>
      </c>
      <c r="AJ54" s="18"/>
      <c r="AK54" s="18">
        <f t="shared" si="21"/>
        <v>2.8388662134989096</v>
      </c>
      <c r="AL54" s="18">
        <f t="shared" si="22"/>
        <v>2.7876298370989097</v>
      </c>
      <c r="AM54" s="18">
        <f t="shared" si="23"/>
        <v>2.7363934606989098</v>
      </c>
      <c r="AN54" s="18">
        <f t="shared" si="24"/>
        <v>2.9413389662989098</v>
      </c>
      <c r="AO54" s="18">
        <f t="shared" si="25"/>
        <v>2.9925753426989097</v>
      </c>
      <c r="AP54" s="18">
        <f t="shared" si="26"/>
        <v>3.04381171909891</v>
      </c>
    </row>
    <row r="55" spans="1:42" x14ac:dyDescent="0.3">
      <c r="A55" s="2">
        <v>53</v>
      </c>
      <c r="B55" s="1">
        <v>3</v>
      </c>
      <c r="C55" s="1">
        <v>36</v>
      </c>
      <c r="D55" s="1">
        <v>5.5457654817672661E-3</v>
      </c>
      <c r="E55" s="1">
        <v>49</v>
      </c>
      <c r="F55" s="10">
        <v>1.5701262061057587E-2</v>
      </c>
      <c r="G55" s="10">
        <v>1.8582442952117077E-2</v>
      </c>
      <c r="H55" s="11">
        <v>0.36279443811913897</v>
      </c>
      <c r="I55" s="9">
        <v>2.54</v>
      </c>
      <c r="L55" s="18">
        <f t="shared" si="0"/>
        <v>2.8905344553820553</v>
      </c>
      <c r="M55" s="18">
        <f t="shared" si="1"/>
        <v>2.7442848804099378</v>
      </c>
      <c r="N55" s="18">
        <f t="shared" si="2"/>
        <v>3.076055987457107</v>
      </c>
      <c r="O55" s="18">
        <f t="shared" si="3"/>
        <v>3.1520176331128309</v>
      </c>
      <c r="P55" s="18"/>
      <c r="Q55" s="18">
        <f t="shared" si="4"/>
        <v>2.9821799801213849</v>
      </c>
      <c r="R55" s="18">
        <f t="shared" si="5"/>
        <v>2.980979980121385</v>
      </c>
      <c r="S55" s="18">
        <f t="shared" si="6"/>
        <v>2.9803799801213846</v>
      </c>
      <c r="T55" s="18">
        <f t="shared" si="7"/>
        <v>2.9833799801213847</v>
      </c>
      <c r="U55" s="18">
        <f t="shared" si="8"/>
        <v>2.9839799801213851</v>
      </c>
      <c r="V55" s="18">
        <f t="shared" si="9"/>
        <v>2.9845799801213846</v>
      </c>
      <c r="W55" s="18">
        <f t="shared" si="10"/>
        <v>2.985179980121385</v>
      </c>
      <c r="X55" s="18"/>
      <c r="Y55" s="18">
        <f t="shared" si="11"/>
        <v>2.9683086546796909</v>
      </c>
      <c r="Z55" s="18">
        <f t="shared" si="12"/>
        <v>2.9714121089213843</v>
      </c>
      <c r="AA55" s="18">
        <f t="shared" si="13"/>
        <v>3.0055159605422883</v>
      </c>
      <c r="AB55" s="18">
        <f t="shared" si="14"/>
        <v>3.0168835937213845</v>
      </c>
      <c r="AC55" s="18"/>
      <c r="AD55" s="18">
        <f t="shared" si="15"/>
        <v>2.9796765258796909</v>
      </c>
      <c r="AE55" s="18">
        <f t="shared" si="16"/>
        <v>2.9765730716379974</v>
      </c>
      <c r="AF55" s="18">
        <f t="shared" si="17"/>
        <v>2.9710852252151629</v>
      </c>
      <c r="AG55" s="18">
        <f t="shared" si="18"/>
        <v>2.9858834343630778</v>
      </c>
      <c r="AH55" s="18">
        <f t="shared" si="19"/>
        <v>2.9889868886047712</v>
      </c>
      <c r="AI55" s="18">
        <f t="shared" si="20"/>
        <v>2.9920903428464647</v>
      </c>
      <c r="AJ55" s="18"/>
      <c r="AK55" s="18">
        <f t="shared" si="21"/>
        <v>2.9394940759213846</v>
      </c>
      <c r="AL55" s="18">
        <f t="shared" si="22"/>
        <v>2.8962081717213848</v>
      </c>
      <c r="AM55" s="18">
        <f t="shared" si="23"/>
        <v>2.8529222675213846</v>
      </c>
      <c r="AN55" s="18">
        <f t="shared" si="24"/>
        <v>3.0260658843213846</v>
      </c>
      <c r="AO55" s="18">
        <f t="shared" si="25"/>
        <v>3.0693517885213848</v>
      </c>
      <c r="AP55" s="18">
        <f t="shared" si="26"/>
        <v>3.1126376927213846</v>
      </c>
    </row>
    <row r="56" spans="1:42" x14ac:dyDescent="0.3">
      <c r="A56" s="2">
        <v>54</v>
      </c>
      <c r="B56" s="1">
        <v>9</v>
      </c>
      <c r="C56" s="1">
        <v>32</v>
      </c>
      <c r="D56" s="1">
        <v>2.3186026966066808E-2</v>
      </c>
      <c r="E56" s="1">
        <v>24</v>
      </c>
      <c r="F56" s="10">
        <v>1.366874529841949E-2</v>
      </c>
      <c r="G56" s="10">
        <v>2.561624721558118E-2</v>
      </c>
      <c r="H56" s="11">
        <v>0.18214507928285403</v>
      </c>
      <c r="I56" s="9">
        <v>2.67</v>
      </c>
      <c r="L56" s="18">
        <f t="shared" si="0"/>
        <v>3.0500758018998484</v>
      </c>
      <c r="M56" s="18">
        <f t="shared" si="1"/>
        <v>2.8930593819039783</v>
      </c>
      <c r="N56" s="18">
        <f t="shared" si="2"/>
        <v>3.1080668403108445</v>
      </c>
      <c r="O56" s="18">
        <f t="shared" si="3"/>
        <v>3.162774985753134</v>
      </c>
      <c r="P56" s="18"/>
      <c r="Q56" s="18">
        <f t="shared" si="4"/>
        <v>3.0430781911885565</v>
      </c>
      <c r="R56" s="18">
        <f t="shared" si="5"/>
        <v>3.0394781911885564</v>
      </c>
      <c r="S56" s="18">
        <f t="shared" si="6"/>
        <v>3.0376781911885566</v>
      </c>
      <c r="T56" s="18">
        <f t="shared" si="7"/>
        <v>3.0466781911885565</v>
      </c>
      <c r="U56" s="18">
        <f t="shared" si="8"/>
        <v>3.0484781911885568</v>
      </c>
      <c r="V56" s="18">
        <f t="shared" si="9"/>
        <v>3.0502781911885566</v>
      </c>
      <c r="W56" s="18">
        <f t="shared" si="10"/>
        <v>3.0520781911885568</v>
      </c>
      <c r="X56" s="18"/>
      <c r="Y56" s="18">
        <f t="shared" si="11"/>
        <v>3.0217983326505</v>
      </c>
      <c r="Z56" s="18">
        <f t="shared" si="12"/>
        <v>3.0347734167885565</v>
      </c>
      <c r="AA56" s="18">
        <f t="shared" si="13"/>
        <v>3.065088711403944</v>
      </c>
      <c r="AB56" s="18">
        <f t="shared" si="14"/>
        <v>3.0751925143885566</v>
      </c>
      <c r="AC56" s="18"/>
      <c r="AD56" s="18">
        <f t="shared" si="15"/>
        <v>3.0319031070505003</v>
      </c>
      <c r="AE56" s="18">
        <f t="shared" si="16"/>
        <v>3.0189280229124438</v>
      </c>
      <c r="AF56" s="18">
        <f t="shared" si="17"/>
        <v>2.9928079928649969</v>
      </c>
      <c r="AG56" s="18">
        <f t="shared" si="18"/>
        <v>3.0578532753266128</v>
      </c>
      <c r="AH56" s="18">
        <f t="shared" si="19"/>
        <v>3.0708283594646693</v>
      </c>
      <c r="AI56" s="18">
        <f t="shared" si="20"/>
        <v>3.0838034436027257</v>
      </c>
      <c r="AJ56" s="18"/>
      <c r="AK56" s="18">
        <f t="shared" si="21"/>
        <v>3.0236769319885566</v>
      </c>
      <c r="AL56" s="18">
        <f t="shared" si="22"/>
        <v>3.0024756727885564</v>
      </c>
      <c r="AM56" s="18">
        <f t="shared" si="23"/>
        <v>2.9812744135885567</v>
      </c>
      <c r="AN56" s="18">
        <f t="shared" si="24"/>
        <v>3.0660794503885564</v>
      </c>
      <c r="AO56" s="18">
        <f t="shared" si="25"/>
        <v>3.0872807095885566</v>
      </c>
      <c r="AP56" s="18">
        <f t="shared" si="26"/>
        <v>3.1084819687885568</v>
      </c>
    </row>
    <row r="57" spans="1:42" x14ac:dyDescent="0.3">
      <c r="A57" s="2">
        <v>55</v>
      </c>
      <c r="B57" s="1">
        <v>29</v>
      </c>
      <c r="C57" s="1">
        <v>30</v>
      </c>
      <c r="D57" s="1">
        <v>1.8488087348975477E-2</v>
      </c>
      <c r="E57" s="1">
        <v>39</v>
      </c>
      <c r="F57" s="10">
        <v>5.3735996825220282E-3</v>
      </c>
      <c r="G57" s="10">
        <v>1.5498507660721639E-2</v>
      </c>
      <c r="H57" s="11">
        <v>0.22481930973626071</v>
      </c>
      <c r="I57" s="9">
        <v>2.7</v>
      </c>
      <c r="L57" s="18">
        <f t="shared" si="0"/>
        <v>2.933413648765177</v>
      </c>
      <c r="M57" s="18">
        <f t="shared" si="1"/>
        <v>2.7577924107166805</v>
      </c>
      <c r="N57" s="18">
        <f t="shared" si="2"/>
        <v>3.0625733170038174</v>
      </c>
      <c r="O57" s="18">
        <f t="shared" si="3"/>
        <v>3.1366053154728633</v>
      </c>
      <c r="P57" s="18"/>
      <c r="Q57" s="18">
        <f t="shared" si="4"/>
        <v>2.9689605000547719</v>
      </c>
      <c r="R57" s="18">
        <f t="shared" si="5"/>
        <v>2.9573605000547718</v>
      </c>
      <c r="S57" s="18">
        <f t="shared" si="6"/>
        <v>2.951560500054772</v>
      </c>
      <c r="T57" s="18">
        <f t="shared" si="7"/>
        <v>2.9805605000547719</v>
      </c>
      <c r="U57" s="18">
        <f t="shared" si="8"/>
        <v>2.9863605000547722</v>
      </c>
      <c r="V57" s="18">
        <f t="shared" si="9"/>
        <v>2.992160500054772</v>
      </c>
      <c r="W57" s="18">
        <f t="shared" si="10"/>
        <v>2.9979605000547722</v>
      </c>
      <c r="X57" s="18"/>
      <c r="Y57" s="18">
        <f t="shared" si="11"/>
        <v>2.9549411940965387</v>
      </c>
      <c r="Z57" s="18">
        <f t="shared" si="12"/>
        <v>2.9652872740547722</v>
      </c>
      <c r="AA57" s="18">
        <f t="shared" si="13"/>
        <v>2.9937044359072451</v>
      </c>
      <c r="AB57" s="18">
        <f t="shared" si="14"/>
        <v>3.0031801780547718</v>
      </c>
      <c r="AC57" s="18"/>
      <c r="AD57" s="18">
        <f t="shared" si="15"/>
        <v>2.9644144200965385</v>
      </c>
      <c r="AE57" s="18">
        <f t="shared" si="16"/>
        <v>2.9540683401383045</v>
      </c>
      <c r="AF57" s="18">
        <f t="shared" si="17"/>
        <v>2.9327138428538801</v>
      </c>
      <c r="AG57" s="18">
        <f t="shared" si="18"/>
        <v>2.9851065800130061</v>
      </c>
      <c r="AH57" s="18">
        <f t="shared" si="19"/>
        <v>2.9954526599712397</v>
      </c>
      <c r="AI57" s="18">
        <f t="shared" si="20"/>
        <v>3.0057987399294737</v>
      </c>
      <c r="AJ57" s="18"/>
      <c r="AK57" s="18">
        <f t="shared" si="21"/>
        <v>2.9403084538547724</v>
      </c>
      <c r="AL57" s="18">
        <f t="shared" si="22"/>
        <v>2.9058564076547722</v>
      </c>
      <c r="AM57" s="18">
        <f t="shared" si="23"/>
        <v>2.8714043614547724</v>
      </c>
      <c r="AN57" s="18">
        <f t="shared" si="24"/>
        <v>3.0092125462547723</v>
      </c>
      <c r="AO57" s="18">
        <f t="shared" si="25"/>
        <v>3.0436645924547721</v>
      </c>
      <c r="AP57" s="18">
        <f t="shared" si="26"/>
        <v>3.0781166386547723</v>
      </c>
    </row>
    <row r="58" spans="1:42" x14ac:dyDescent="0.3">
      <c r="A58" s="2">
        <v>56</v>
      </c>
      <c r="B58" s="1">
        <v>36</v>
      </c>
      <c r="C58" s="1">
        <v>49</v>
      </c>
      <c r="D58" s="1">
        <v>2.2002177505360536E-2</v>
      </c>
      <c r="E58" s="1">
        <v>79</v>
      </c>
      <c r="F58" s="10">
        <v>2.6859578183935612E-2</v>
      </c>
      <c r="G58" s="10">
        <v>1.6466316447521501E-2</v>
      </c>
      <c r="H58" s="11">
        <v>0.39121777159199655</v>
      </c>
      <c r="I58" s="9">
        <v>2.35</v>
      </c>
      <c r="L58" s="18">
        <f t="shared" si="0"/>
        <v>2.6333831424911036</v>
      </c>
      <c r="M58" s="18">
        <f t="shared" si="1"/>
        <v>2.3450105074507519</v>
      </c>
      <c r="N58" s="18">
        <f t="shared" si="2"/>
        <v>2.9115029805090011</v>
      </c>
      <c r="O58" s="18">
        <f t="shared" si="3"/>
        <v>3.0445038223017513</v>
      </c>
      <c r="P58" s="18"/>
      <c r="Q58" s="18">
        <f t="shared" si="4"/>
        <v>2.743387147436251</v>
      </c>
      <c r="R58" s="18">
        <f t="shared" si="5"/>
        <v>2.7289871474362517</v>
      </c>
      <c r="S58" s="18">
        <f t="shared" si="6"/>
        <v>2.7217871474362516</v>
      </c>
      <c r="T58" s="18">
        <f t="shared" si="7"/>
        <v>2.7577871474362512</v>
      </c>
      <c r="U58" s="18">
        <f t="shared" si="8"/>
        <v>2.7649871474362513</v>
      </c>
      <c r="V58" s="18">
        <f t="shared" si="9"/>
        <v>2.7721871474362514</v>
      </c>
      <c r="W58" s="18">
        <f t="shared" si="10"/>
        <v>2.7793871474362515</v>
      </c>
      <c r="X58" s="18"/>
      <c r="Y58" s="18">
        <f t="shared" si="11"/>
        <v>2.7228016190230235</v>
      </c>
      <c r="Z58" s="18">
        <f t="shared" si="12"/>
        <v>2.735114211636251</v>
      </c>
      <c r="AA58" s="18">
        <f t="shared" si="13"/>
        <v>2.7815324713134828</v>
      </c>
      <c r="AB58" s="18">
        <f t="shared" si="14"/>
        <v>2.7970059548362514</v>
      </c>
      <c r="AC58" s="18"/>
      <c r="AD58" s="18">
        <f t="shared" si="15"/>
        <v>2.7382745548230236</v>
      </c>
      <c r="AE58" s="18">
        <f t="shared" si="16"/>
        <v>2.7259619622097953</v>
      </c>
      <c r="AF58" s="18">
        <f t="shared" si="17"/>
        <v>2.7015430501611086</v>
      </c>
      <c r="AG58" s="18">
        <f t="shared" si="18"/>
        <v>2.7628997400494795</v>
      </c>
      <c r="AH58" s="18">
        <f t="shared" si="19"/>
        <v>2.7752123326627078</v>
      </c>
      <c r="AI58" s="18">
        <f t="shared" si="20"/>
        <v>2.7875249252759362</v>
      </c>
      <c r="AJ58" s="18"/>
      <c r="AK58" s="18">
        <f t="shared" si="21"/>
        <v>2.6807996692362512</v>
      </c>
      <c r="AL58" s="18">
        <f t="shared" si="22"/>
        <v>2.6110121910362514</v>
      </c>
      <c r="AM58" s="18">
        <f t="shared" si="23"/>
        <v>2.5412247128362511</v>
      </c>
      <c r="AN58" s="18">
        <f t="shared" si="24"/>
        <v>2.8203746256362514</v>
      </c>
      <c r="AO58" s="18">
        <f t="shared" si="25"/>
        <v>2.8901621038362513</v>
      </c>
      <c r="AP58" s="18">
        <f t="shared" si="26"/>
        <v>2.9599495820362511</v>
      </c>
    </row>
    <row r="59" spans="1:42" x14ac:dyDescent="0.3">
      <c r="A59" s="2">
        <v>57</v>
      </c>
      <c r="B59" s="1">
        <v>47</v>
      </c>
      <c r="C59" s="1">
        <v>8</v>
      </c>
      <c r="D59" s="1">
        <v>3.8029585016962075E-2</v>
      </c>
      <c r="E59" s="1">
        <v>42</v>
      </c>
      <c r="F59" s="10">
        <v>3.1536712375659734E-2</v>
      </c>
      <c r="G59" s="10">
        <v>1.8235499606733346E-2</v>
      </c>
      <c r="H59" s="11">
        <v>0.33939593401561124</v>
      </c>
      <c r="I59" s="9">
        <v>2.48</v>
      </c>
      <c r="L59" s="18">
        <f t="shared" si="0"/>
        <v>2.9325350461801176</v>
      </c>
      <c r="M59" s="18">
        <f t="shared" si="1"/>
        <v>2.6780573806935717</v>
      </c>
      <c r="N59" s="18">
        <f t="shared" si="2"/>
        <v>3.0233708204648986</v>
      </c>
      <c r="O59" s="18">
        <f t="shared" si="3"/>
        <v>3.108793537508673</v>
      </c>
      <c r="P59" s="18"/>
      <c r="Q59" s="18">
        <f t="shared" si="4"/>
        <v>2.9137072219811224</v>
      </c>
      <c r="R59" s="18">
        <f t="shared" si="5"/>
        <v>2.8949072219811223</v>
      </c>
      <c r="S59" s="18">
        <f t="shared" si="6"/>
        <v>2.8855072219811224</v>
      </c>
      <c r="T59" s="18">
        <f t="shared" si="7"/>
        <v>2.9325072219811226</v>
      </c>
      <c r="U59" s="18">
        <f t="shared" si="8"/>
        <v>2.9419072219811224</v>
      </c>
      <c r="V59" s="18">
        <f t="shared" si="9"/>
        <v>2.9513072219811223</v>
      </c>
      <c r="W59" s="18">
        <f t="shared" si="10"/>
        <v>2.9607072219811226</v>
      </c>
      <c r="X59" s="18"/>
      <c r="Y59" s="18">
        <f t="shared" si="11"/>
        <v>2.8992993717155535</v>
      </c>
      <c r="Z59" s="18">
        <f t="shared" si="12"/>
        <v>2.9205810283811222</v>
      </c>
      <c r="AA59" s="18">
        <f t="shared" si="13"/>
        <v>2.9281609355086742</v>
      </c>
      <c r="AB59" s="18">
        <f t="shared" si="14"/>
        <v>2.930685802781122</v>
      </c>
      <c r="AC59" s="18"/>
      <c r="AD59" s="18">
        <f t="shared" si="15"/>
        <v>2.9018255653155536</v>
      </c>
      <c r="AE59" s="18">
        <f t="shared" si="16"/>
        <v>2.8805439086499849</v>
      </c>
      <c r="AF59" s="18">
        <f t="shared" si="17"/>
        <v>2.8375235851375398</v>
      </c>
      <c r="AG59" s="18">
        <f t="shared" si="18"/>
        <v>2.944388878646691</v>
      </c>
      <c r="AH59" s="18">
        <f t="shared" si="19"/>
        <v>2.9656705353122592</v>
      </c>
      <c r="AI59" s="18">
        <f t="shared" si="20"/>
        <v>2.9869521919778279</v>
      </c>
      <c r="AJ59" s="18"/>
      <c r="AK59" s="18">
        <f t="shared" si="21"/>
        <v>2.8860050183811223</v>
      </c>
      <c r="AL59" s="18">
        <f t="shared" si="22"/>
        <v>2.8489028147811224</v>
      </c>
      <c r="AM59" s="18">
        <f t="shared" si="23"/>
        <v>2.8118006111811225</v>
      </c>
      <c r="AN59" s="18">
        <f t="shared" si="24"/>
        <v>2.9602094255811222</v>
      </c>
      <c r="AO59" s="18">
        <f t="shared" si="25"/>
        <v>2.9973116291811226</v>
      </c>
      <c r="AP59" s="18">
        <f t="shared" si="26"/>
        <v>3.0344138327811225</v>
      </c>
    </row>
    <row r="60" spans="1:42" x14ac:dyDescent="0.3">
      <c r="A60" s="2">
        <v>58</v>
      </c>
      <c r="B60" s="1">
        <v>11</v>
      </c>
      <c r="C60" s="1">
        <v>45</v>
      </c>
      <c r="D60" s="1">
        <v>1.7299434121197565E-2</v>
      </c>
      <c r="E60" s="1">
        <v>6</v>
      </c>
      <c r="F60" s="10">
        <v>2.021088788894056E-2</v>
      </c>
      <c r="G60" s="10">
        <v>1.6974994652292259E-2</v>
      </c>
      <c r="H60" s="11">
        <v>0.45421021885145302</v>
      </c>
      <c r="I60" s="9">
        <v>2.75</v>
      </c>
      <c r="L60" s="18">
        <f t="shared" si="0"/>
        <v>3.1362787228372389</v>
      </c>
      <c r="M60" s="18">
        <f t="shared" si="1"/>
        <v>3.0388981245452031</v>
      </c>
      <c r="N60" s="18">
        <f t="shared" si="2"/>
        <v>3.1532409981172589</v>
      </c>
      <c r="O60" s="18">
        <f t="shared" si="3"/>
        <v>3.1871150374679442</v>
      </c>
      <c r="P60" s="18"/>
      <c r="Q60" s="18">
        <f t="shared" si="4"/>
        <v>3.1150468328465735</v>
      </c>
      <c r="R60" s="18">
        <f t="shared" si="5"/>
        <v>3.1106468328465735</v>
      </c>
      <c r="S60" s="18">
        <f t="shared" si="6"/>
        <v>3.1084468328465733</v>
      </c>
      <c r="T60" s="18">
        <f t="shared" si="7"/>
        <v>3.1194468328465734</v>
      </c>
      <c r="U60" s="18">
        <f t="shared" si="8"/>
        <v>3.1216468328465732</v>
      </c>
      <c r="V60" s="18">
        <f t="shared" si="9"/>
        <v>3.1238468328465734</v>
      </c>
      <c r="W60" s="18">
        <f t="shared" si="10"/>
        <v>3.1260468328465731</v>
      </c>
      <c r="X60" s="18"/>
      <c r="Y60" s="18">
        <f t="shared" si="11"/>
        <v>3.0933560936392284</v>
      </c>
      <c r="Z60" s="18">
        <f t="shared" si="12"/>
        <v>3.1030369938465734</v>
      </c>
      <c r="AA60" s="18">
        <f t="shared" si="13"/>
        <v>3.1456661071543315</v>
      </c>
      <c r="AB60" s="18">
        <f t="shared" si="14"/>
        <v>3.1598763498465732</v>
      </c>
      <c r="AC60" s="18"/>
      <c r="AD60" s="18">
        <f t="shared" si="15"/>
        <v>3.1075659326392282</v>
      </c>
      <c r="AE60" s="18">
        <f t="shared" si="16"/>
        <v>3.0978850324318836</v>
      </c>
      <c r="AF60" s="18">
        <f t="shared" si="17"/>
        <v>3.0791795589445394</v>
      </c>
      <c r="AG60" s="18">
        <f t="shared" si="18"/>
        <v>3.1269277330539182</v>
      </c>
      <c r="AH60" s="18">
        <f t="shared" si="19"/>
        <v>3.1366086332612633</v>
      </c>
      <c r="AI60" s="18">
        <f t="shared" si="20"/>
        <v>3.1462895334686078</v>
      </c>
      <c r="AJ60" s="18"/>
      <c r="AK60" s="18">
        <f t="shared" si="21"/>
        <v>3.1119465180465733</v>
      </c>
      <c r="AL60" s="18">
        <f t="shared" si="22"/>
        <v>3.1066462032465734</v>
      </c>
      <c r="AM60" s="18">
        <f t="shared" si="23"/>
        <v>3.1013458884465734</v>
      </c>
      <c r="AN60" s="18">
        <f t="shared" si="24"/>
        <v>3.1225471476465732</v>
      </c>
      <c r="AO60" s="18">
        <f t="shared" si="25"/>
        <v>3.1278474624465735</v>
      </c>
      <c r="AP60" s="18">
        <f t="shared" si="26"/>
        <v>3.1331477772465735</v>
      </c>
    </row>
    <row r="61" spans="1:42" x14ac:dyDescent="0.3">
      <c r="A61" s="2">
        <v>59</v>
      </c>
      <c r="B61" s="1">
        <v>17</v>
      </c>
      <c r="C61" s="1">
        <v>12</v>
      </c>
      <c r="D61" s="1">
        <v>3.6758078999328939E-2</v>
      </c>
      <c r="E61" s="1">
        <v>85</v>
      </c>
      <c r="F61" s="10">
        <v>2.3658111367767708E-2</v>
      </c>
      <c r="G61" s="10">
        <v>2.463775475343644E-2</v>
      </c>
      <c r="H61" s="11">
        <v>0.28932175495314039</v>
      </c>
      <c r="I61" s="9">
        <v>2.33</v>
      </c>
      <c r="L61" s="18">
        <f t="shared" si="0"/>
        <v>2.6891659203951344</v>
      </c>
      <c r="M61" s="18">
        <f t="shared" si="1"/>
        <v>2.3442159751804805</v>
      </c>
      <c r="N61" s="18">
        <f t="shared" si="2"/>
        <v>2.9237697175888462</v>
      </c>
      <c r="O61" s="18">
        <f t="shared" si="3"/>
        <v>3.0568840639916344</v>
      </c>
      <c r="P61" s="18"/>
      <c r="Q61" s="18">
        <f t="shared" si="4"/>
        <v>2.7572202539860577</v>
      </c>
      <c r="R61" s="18">
        <f t="shared" si="5"/>
        <v>2.7504202539860576</v>
      </c>
      <c r="S61" s="18">
        <f t="shared" si="6"/>
        <v>2.7470202539860575</v>
      </c>
      <c r="T61" s="18">
        <f t="shared" si="7"/>
        <v>2.7640202539860579</v>
      </c>
      <c r="U61" s="18">
        <f t="shared" si="8"/>
        <v>2.7674202539860575</v>
      </c>
      <c r="V61" s="18">
        <f t="shared" si="9"/>
        <v>2.7708202539860576</v>
      </c>
      <c r="W61" s="18">
        <f t="shared" si="10"/>
        <v>2.7742202539860576</v>
      </c>
      <c r="X61" s="18"/>
      <c r="Y61" s="18">
        <f t="shared" si="11"/>
        <v>2.7362608517481117</v>
      </c>
      <c r="Z61" s="18">
        <f t="shared" si="12"/>
        <v>2.7568309635860575</v>
      </c>
      <c r="AA61" s="18">
        <f t="shared" si="13"/>
        <v>2.7682003942506381</v>
      </c>
      <c r="AB61" s="18">
        <f t="shared" si="14"/>
        <v>2.7719881251860574</v>
      </c>
      <c r="AC61" s="18"/>
      <c r="AD61" s="18">
        <f t="shared" si="15"/>
        <v>2.740050142148112</v>
      </c>
      <c r="AE61" s="18">
        <f t="shared" si="16"/>
        <v>2.7194800303101667</v>
      </c>
      <c r="AF61" s="18">
        <f t="shared" si="17"/>
        <v>2.677661373301313</v>
      </c>
      <c r="AG61" s="18">
        <f t="shared" si="18"/>
        <v>2.7811903658240031</v>
      </c>
      <c r="AH61" s="18">
        <f t="shared" si="19"/>
        <v>2.8017604776619489</v>
      </c>
      <c r="AI61" s="18">
        <f t="shared" si="20"/>
        <v>2.8223305894998942</v>
      </c>
      <c r="AJ61" s="18"/>
      <c r="AK61" s="18">
        <f t="shared" si="21"/>
        <v>2.6855324609860576</v>
      </c>
      <c r="AL61" s="18">
        <f t="shared" si="22"/>
        <v>2.6104446679860578</v>
      </c>
      <c r="AM61" s="18">
        <f t="shared" si="23"/>
        <v>2.5353568749860576</v>
      </c>
      <c r="AN61" s="18">
        <f t="shared" si="24"/>
        <v>2.8357080469860576</v>
      </c>
      <c r="AO61" s="18">
        <f t="shared" si="25"/>
        <v>2.9107958399860578</v>
      </c>
      <c r="AP61" s="18">
        <f t="shared" si="26"/>
        <v>2.9858836329860576</v>
      </c>
    </row>
    <row r="62" spans="1:42" x14ac:dyDescent="0.3">
      <c r="A62" s="2">
        <v>60</v>
      </c>
      <c r="B62" s="1">
        <v>21</v>
      </c>
      <c r="C62" s="1">
        <v>43</v>
      </c>
      <c r="D62" s="1">
        <v>3.7412827539310502E-2</v>
      </c>
      <c r="E62" s="1">
        <v>26</v>
      </c>
      <c r="F62" s="10">
        <v>1.0341474684914422E-2</v>
      </c>
      <c r="G62" s="10">
        <v>3.531909622459594E-2</v>
      </c>
      <c r="H62" s="11">
        <v>0.45976399260739015</v>
      </c>
      <c r="I62" s="9">
        <v>2.39</v>
      </c>
      <c r="L62" s="18">
        <f t="shared" si="0"/>
        <v>2.9998717602824256</v>
      </c>
      <c r="M62" s="18">
        <f t="shared" si="1"/>
        <v>2.7773506978989158</v>
      </c>
      <c r="N62" s="18">
        <f t="shared" si="2"/>
        <v>3.0461878441479513</v>
      </c>
      <c r="O62" s="18">
        <f t="shared" si="3"/>
        <v>3.1174258015909642</v>
      </c>
      <c r="P62" s="18"/>
      <c r="Q62" s="18">
        <f t="shared" si="4"/>
        <v>2.9615626743849397</v>
      </c>
      <c r="R62" s="18">
        <f t="shared" si="5"/>
        <v>2.9531626743849397</v>
      </c>
      <c r="S62" s="18">
        <f t="shared" si="6"/>
        <v>2.9489626743849398</v>
      </c>
      <c r="T62" s="18">
        <f t="shared" si="7"/>
        <v>2.9699626743849397</v>
      </c>
      <c r="U62" s="18">
        <f t="shared" si="8"/>
        <v>2.9741626743849396</v>
      </c>
      <c r="V62" s="18">
        <f t="shared" si="9"/>
        <v>2.9783626743849396</v>
      </c>
      <c r="W62" s="18">
        <f t="shared" si="10"/>
        <v>2.9825626743849396</v>
      </c>
      <c r="X62" s="18"/>
      <c r="Y62" s="18">
        <f t="shared" si="11"/>
        <v>2.9312478694836503</v>
      </c>
      <c r="Z62" s="18">
        <f t="shared" si="12"/>
        <v>2.9521843837849397</v>
      </c>
      <c r="AA62" s="18">
        <f t="shared" si="13"/>
        <v>2.9929195442263974</v>
      </c>
      <c r="AB62" s="18">
        <f t="shared" si="14"/>
        <v>3.0064975461849399</v>
      </c>
      <c r="AC62" s="18"/>
      <c r="AD62" s="18">
        <f t="shared" si="15"/>
        <v>2.9448261600836503</v>
      </c>
      <c r="AE62" s="18">
        <f t="shared" si="16"/>
        <v>2.9238896457823604</v>
      </c>
      <c r="AF62" s="18">
        <f t="shared" si="17"/>
        <v>2.8828877650604632</v>
      </c>
      <c r="AG62" s="18">
        <f t="shared" si="18"/>
        <v>2.9866991886862295</v>
      </c>
      <c r="AH62" s="18">
        <f t="shared" si="19"/>
        <v>3.0076357029875189</v>
      </c>
      <c r="AI62" s="18">
        <f t="shared" si="20"/>
        <v>3.0285722172888088</v>
      </c>
      <c r="AJ62" s="18"/>
      <c r="AK62" s="18">
        <f t="shared" si="21"/>
        <v>2.9427946435849397</v>
      </c>
      <c r="AL62" s="18">
        <f t="shared" si="22"/>
        <v>2.9198266127849397</v>
      </c>
      <c r="AM62" s="18">
        <f t="shared" si="23"/>
        <v>2.8968585819849397</v>
      </c>
      <c r="AN62" s="18">
        <f t="shared" si="24"/>
        <v>2.9887307051849397</v>
      </c>
      <c r="AO62" s="18">
        <f t="shared" si="25"/>
        <v>3.0116987359849396</v>
      </c>
      <c r="AP62" s="18">
        <f t="shared" si="26"/>
        <v>3.0346667667849396</v>
      </c>
    </row>
    <row r="63" spans="1:42" x14ac:dyDescent="0.3">
      <c r="A63" s="2">
        <v>61</v>
      </c>
      <c r="B63" s="1">
        <v>38</v>
      </c>
      <c r="C63" s="1">
        <v>29</v>
      </c>
      <c r="D63" s="1">
        <v>2.7256667497680402E-2</v>
      </c>
      <c r="E63" s="1">
        <v>1</v>
      </c>
      <c r="F63" s="10">
        <v>7.8766970485558002E-3</v>
      </c>
      <c r="G63" s="10">
        <v>3.108737130946827E-2</v>
      </c>
      <c r="H63" s="11">
        <v>0.24090624064110874</v>
      </c>
      <c r="I63" s="9">
        <v>2.69</v>
      </c>
      <c r="L63" s="18">
        <f t="shared" si="0"/>
        <v>3.1654809911949755</v>
      </c>
      <c r="M63" s="18">
        <f t="shared" si="1"/>
        <v>3.0419317627555156</v>
      </c>
      <c r="N63" s="18">
        <f t="shared" si="2"/>
        <v>3.144373876066008</v>
      </c>
      <c r="O63" s="18">
        <f t="shared" si="3"/>
        <v>3.177814538529506</v>
      </c>
      <c r="P63" s="18"/>
      <c r="Q63" s="18">
        <f t="shared" si="4"/>
        <v>3.1029798592825109</v>
      </c>
      <c r="R63" s="18">
        <f t="shared" si="5"/>
        <v>3.0877798592825108</v>
      </c>
      <c r="S63" s="18">
        <f t="shared" si="6"/>
        <v>3.0801798592825107</v>
      </c>
      <c r="T63" s="18">
        <f t="shared" si="7"/>
        <v>3.1181798592825105</v>
      </c>
      <c r="U63" s="18">
        <f t="shared" si="8"/>
        <v>3.1257798592825106</v>
      </c>
      <c r="V63" s="18">
        <f t="shared" si="9"/>
        <v>3.1333798592825106</v>
      </c>
      <c r="W63" s="18">
        <f t="shared" si="10"/>
        <v>3.1409798592825107</v>
      </c>
      <c r="X63" s="18"/>
      <c r="Y63" s="18">
        <f t="shared" si="11"/>
        <v>3.0861693606960556</v>
      </c>
      <c r="Z63" s="18">
        <f t="shared" si="12"/>
        <v>3.1014224074825107</v>
      </c>
      <c r="AA63" s="18">
        <f t="shared" si="13"/>
        <v>3.1288930741955485</v>
      </c>
      <c r="AB63" s="18">
        <f t="shared" si="14"/>
        <v>3.1380522146825109</v>
      </c>
      <c r="AC63" s="18"/>
      <c r="AD63" s="18">
        <f t="shared" si="15"/>
        <v>3.0953268124960558</v>
      </c>
      <c r="AE63" s="18">
        <f t="shared" si="16"/>
        <v>3.0800737657096007</v>
      </c>
      <c r="AF63" s="18">
        <f t="shared" si="17"/>
        <v>3.0490051702400471</v>
      </c>
      <c r="AG63" s="18">
        <f t="shared" si="18"/>
        <v>3.125832906068966</v>
      </c>
      <c r="AH63" s="18">
        <f t="shared" si="19"/>
        <v>3.1410859528554211</v>
      </c>
      <c r="AI63" s="18">
        <f t="shared" si="20"/>
        <v>3.1563389996418767</v>
      </c>
      <c r="AJ63" s="18"/>
      <c r="AK63" s="18">
        <f t="shared" si="21"/>
        <v>3.109696473482511</v>
      </c>
      <c r="AL63" s="18">
        <f t="shared" si="22"/>
        <v>3.1088130876825111</v>
      </c>
      <c r="AM63" s="18">
        <f t="shared" si="23"/>
        <v>3.1079297018825107</v>
      </c>
      <c r="AN63" s="18">
        <f t="shared" si="24"/>
        <v>3.1114632450825108</v>
      </c>
      <c r="AO63" s="18">
        <f t="shared" si="25"/>
        <v>3.1123466308825107</v>
      </c>
      <c r="AP63" s="18">
        <f t="shared" si="26"/>
        <v>3.1132300166825111</v>
      </c>
    </row>
    <row r="64" spans="1:42" x14ac:dyDescent="0.3">
      <c r="A64" s="2">
        <v>62</v>
      </c>
      <c r="B64" s="1">
        <v>20</v>
      </c>
      <c r="C64" s="1">
        <v>17</v>
      </c>
      <c r="D64" s="1">
        <v>1.523712407518499E-2</v>
      </c>
      <c r="E64" s="1">
        <v>19</v>
      </c>
      <c r="F64" s="10">
        <v>2.2296794196671115E-2</v>
      </c>
      <c r="G64" s="10">
        <v>2.3784761024637079E-2</v>
      </c>
      <c r="H64" s="11">
        <v>0.3822231207092911</v>
      </c>
      <c r="I64" s="9">
        <v>2.62</v>
      </c>
      <c r="L64" s="18">
        <f t="shared" si="0"/>
        <v>3.0958036034263428</v>
      </c>
      <c r="M64" s="18">
        <f t="shared" si="1"/>
        <v>2.9841236909500704</v>
      </c>
      <c r="N64" s="18">
        <f t="shared" si="2"/>
        <v>3.149502958737183</v>
      </c>
      <c r="O64" s="18">
        <f t="shared" si="3"/>
        <v>3.1912019171728869</v>
      </c>
      <c r="P64" s="18"/>
      <c r="Q64" s="18">
        <f t="shared" si="4"/>
        <v>3.0970902682214785</v>
      </c>
      <c r="R64" s="18">
        <f t="shared" si="5"/>
        <v>3.0890902682214785</v>
      </c>
      <c r="S64" s="18">
        <f t="shared" si="6"/>
        <v>3.0850902682214785</v>
      </c>
      <c r="T64" s="18">
        <f t="shared" si="7"/>
        <v>3.1050902682214785</v>
      </c>
      <c r="U64" s="18">
        <f t="shared" si="8"/>
        <v>3.1090902682214785</v>
      </c>
      <c r="V64" s="18">
        <f t="shared" si="9"/>
        <v>3.1130902682214785</v>
      </c>
      <c r="W64" s="18">
        <f t="shared" si="10"/>
        <v>3.1170902682214785</v>
      </c>
      <c r="X64" s="18"/>
      <c r="Y64" s="18">
        <f t="shared" si="11"/>
        <v>3.0871952916328795</v>
      </c>
      <c r="Z64" s="18">
        <f t="shared" si="12"/>
        <v>3.0957221068214786</v>
      </c>
      <c r="AA64" s="18">
        <f t="shared" si="13"/>
        <v>3.1118254294156888</v>
      </c>
      <c r="AB64" s="18">
        <f t="shared" si="14"/>
        <v>3.1171947524214785</v>
      </c>
      <c r="AC64" s="18"/>
      <c r="AD64" s="18">
        <f t="shared" si="15"/>
        <v>3.0925634530328794</v>
      </c>
      <c r="AE64" s="18">
        <f t="shared" si="16"/>
        <v>3.0840366378442798</v>
      </c>
      <c r="AF64" s="18">
        <f t="shared" si="17"/>
        <v>3.0683718541306826</v>
      </c>
      <c r="AG64" s="18">
        <f t="shared" si="18"/>
        <v>3.1096170834100776</v>
      </c>
      <c r="AH64" s="18">
        <f t="shared" si="19"/>
        <v>3.1181438985986767</v>
      </c>
      <c r="AI64" s="18">
        <f t="shared" si="20"/>
        <v>3.1266707137872762</v>
      </c>
      <c r="AJ64" s="18"/>
      <c r="AK64" s="18">
        <f t="shared" si="21"/>
        <v>3.0843059380214783</v>
      </c>
      <c r="AL64" s="18">
        <f t="shared" si="22"/>
        <v>3.0675216078214782</v>
      </c>
      <c r="AM64" s="18">
        <f t="shared" si="23"/>
        <v>3.0507372776214785</v>
      </c>
      <c r="AN64" s="18">
        <f t="shared" si="24"/>
        <v>3.1178745984214782</v>
      </c>
      <c r="AO64" s="18">
        <f t="shared" si="25"/>
        <v>3.1346589286214783</v>
      </c>
      <c r="AP64" s="18">
        <f t="shared" si="26"/>
        <v>3.1514432588214785</v>
      </c>
    </row>
    <row r="65" spans="1:42" x14ac:dyDescent="0.3">
      <c r="A65" s="2">
        <v>63</v>
      </c>
      <c r="B65" s="1">
        <v>18</v>
      </c>
      <c r="C65" s="1">
        <v>35</v>
      </c>
      <c r="D65" s="1">
        <v>1.6259140232702501E-2</v>
      </c>
      <c r="E65" s="1">
        <v>37</v>
      </c>
      <c r="F65" s="10">
        <v>3.2216020617724453E-2</v>
      </c>
      <c r="G65" s="10">
        <v>3.9603743146629559E-2</v>
      </c>
      <c r="H65" s="11">
        <v>3.3304337386668131E-2</v>
      </c>
      <c r="I65" s="9">
        <v>2.5099999999999998</v>
      </c>
      <c r="L65" s="18">
        <f t="shared" si="0"/>
        <v>2.9513453956398625</v>
      </c>
      <c r="M65" s="18">
        <f t="shared" si="1"/>
        <v>2.7892409568604277</v>
      </c>
      <c r="N65" s="18">
        <f t="shared" si="2"/>
        <v>3.0763036629602443</v>
      </c>
      <c r="O65" s="18">
        <f t="shared" si="3"/>
        <v>3.1458430119801828</v>
      </c>
      <c r="P65" s="18"/>
      <c r="Q65" s="18">
        <f t="shared" si="4"/>
        <v>2.9900902041003055</v>
      </c>
      <c r="R65" s="18">
        <f t="shared" si="5"/>
        <v>2.9828902041003054</v>
      </c>
      <c r="S65" s="18">
        <f t="shared" si="6"/>
        <v>2.9792902041003053</v>
      </c>
      <c r="T65" s="18">
        <f t="shared" si="7"/>
        <v>2.9972902041003051</v>
      </c>
      <c r="U65" s="18">
        <f t="shared" si="8"/>
        <v>3.0008902041003052</v>
      </c>
      <c r="V65" s="18">
        <f t="shared" si="9"/>
        <v>3.0044902041003052</v>
      </c>
      <c r="W65" s="18">
        <f t="shared" si="10"/>
        <v>3.0080902041003053</v>
      </c>
      <c r="X65" s="18"/>
      <c r="Y65" s="18">
        <f t="shared" si="11"/>
        <v>2.9735393635837672</v>
      </c>
      <c r="Z65" s="18">
        <f t="shared" si="12"/>
        <v>2.9826381071003052</v>
      </c>
      <c r="AA65" s="18">
        <f t="shared" si="13"/>
        <v>3.0157936046397822</v>
      </c>
      <c r="AB65" s="18">
        <f t="shared" si="14"/>
        <v>3.0268464951003051</v>
      </c>
      <c r="AC65" s="18"/>
      <c r="AD65" s="18">
        <f t="shared" si="15"/>
        <v>2.9845914605837676</v>
      </c>
      <c r="AE65" s="18">
        <f t="shared" si="16"/>
        <v>2.9754927170672301</v>
      </c>
      <c r="AF65" s="18">
        <f t="shared" si="17"/>
        <v>2.9570203260764605</v>
      </c>
      <c r="AG65" s="18">
        <f t="shared" si="18"/>
        <v>3.0027889476168435</v>
      </c>
      <c r="AH65" s="18">
        <f t="shared" si="19"/>
        <v>3.0118876911333814</v>
      </c>
      <c r="AI65" s="18">
        <f t="shared" si="20"/>
        <v>3.0209864346499189</v>
      </c>
      <c r="AJ65" s="18"/>
      <c r="AK65" s="18">
        <f t="shared" si="21"/>
        <v>2.9610049295003056</v>
      </c>
      <c r="AL65" s="18">
        <f t="shared" si="22"/>
        <v>2.9283196549003057</v>
      </c>
      <c r="AM65" s="18">
        <f t="shared" si="23"/>
        <v>2.8956343803003057</v>
      </c>
      <c r="AN65" s="18">
        <f t="shared" si="24"/>
        <v>3.0263754787003054</v>
      </c>
      <c r="AO65" s="18">
        <f t="shared" si="25"/>
        <v>3.0590607533003054</v>
      </c>
      <c r="AP65" s="18">
        <f t="shared" si="26"/>
        <v>3.0917460279003057</v>
      </c>
    </row>
    <row r="66" spans="1:42" x14ac:dyDescent="0.3">
      <c r="A66" s="2">
        <v>64</v>
      </c>
      <c r="B66" s="1">
        <v>19</v>
      </c>
      <c r="C66" s="1">
        <v>48</v>
      </c>
      <c r="D66" s="1">
        <v>3.1286101302564144E-2</v>
      </c>
      <c r="E66" s="1">
        <v>46</v>
      </c>
      <c r="F66" s="10">
        <v>3.8991567582763141E-2</v>
      </c>
      <c r="G66" s="10">
        <v>2.288086701201306E-2</v>
      </c>
      <c r="H66" s="11">
        <v>0.10236822828473585</v>
      </c>
      <c r="I66" s="9">
        <v>2.5099999999999998</v>
      </c>
      <c r="L66" s="18">
        <f t="shared" si="0"/>
        <v>2.867539389949632</v>
      </c>
      <c r="M66" s="18">
        <f t="shared" si="1"/>
        <v>2.6219459437013097</v>
      </c>
      <c r="N66" s="18">
        <f t="shared" si="2"/>
        <v>2.9997876458636057</v>
      </c>
      <c r="O66" s="18">
        <f t="shared" si="3"/>
        <v>3.0932262824777039</v>
      </c>
      <c r="P66" s="18"/>
      <c r="Q66" s="18">
        <f t="shared" si="4"/>
        <v>2.8862947105295063</v>
      </c>
      <c r="R66" s="18">
        <f t="shared" si="5"/>
        <v>2.8786947105295062</v>
      </c>
      <c r="S66" s="18">
        <f t="shared" si="6"/>
        <v>2.8748947105295066</v>
      </c>
      <c r="T66" s="18">
        <f t="shared" si="7"/>
        <v>2.8938947105295063</v>
      </c>
      <c r="U66" s="18">
        <f t="shared" si="8"/>
        <v>2.8976947105295063</v>
      </c>
      <c r="V66" s="18">
        <f t="shared" si="9"/>
        <v>2.9014947105295064</v>
      </c>
      <c r="W66" s="18">
        <f t="shared" si="10"/>
        <v>2.9052947105295064</v>
      </c>
      <c r="X66" s="18"/>
      <c r="Y66" s="18">
        <f t="shared" si="11"/>
        <v>2.8574295991049579</v>
      </c>
      <c r="Z66" s="18">
        <f t="shared" si="12"/>
        <v>2.8749375489295064</v>
      </c>
      <c r="AA66" s="18">
        <f t="shared" si="13"/>
        <v>2.9204107566835584</v>
      </c>
      <c r="AB66" s="18">
        <f t="shared" si="14"/>
        <v>2.9355661953295065</v>
      </c>
      <c r="AC66" s="18"/>
      <c r="AD66" s="18">
        <f t="shared" si="15"/>
        <v>2.8725867607049578</v>
      </c>
      <c r="AE66" s="18">
        <f t="shared" si="16"/>
        <v>2.8550788108804097</v>
      </c>
      <c r="AF66" s="18">
        <f t="shared" si="17"/>
        <v>2.8185777621860089</v>
      </c>
      <c r="AG66" s="18">
        <f t="shared" si="18"/>
        <v>2.9076026603540548</v>
      </c>
      <c r="AH66" s="18">
        <f t="shared" si="19"/>
        <v>2.9251106101786033</v>
      </c>
      <c r="AI66" s="18">
        <f t="shared" si="20"/>
        <v>2.9426185600031514</v>
      </c>
      <c r="AJ66" s="18"/>
      <c r="AK66" s="18">
        <f t="shared" si="21"/>
        <v>2.8494589637295067</v>
      </c>
      <c r="AL66" s="18">
        <f t="shared" si="22"/>
        <v>2.8088232169295066</v>
      </c>
      <c r="AM66" s="18">
        <f t="shared" si="23"/>
        <v>2.7681874701295066</v>
      </c>
      <c r="AN66" s="18">
        <f t="shared" si="24"/>
        <v>2.9307304573295063</v>
      </c>
      <c r="AO66" s="18">
        <f t="shared" si="25"/>
        <v>2.9713662041295064</v>
      </c>
      <c r="AP66" s="18">
        <f t="shared" si="26"/>
        <v>3.0120019509295064</v>
      </c>
    </row>
    <row r="67" spans="1:42" x14ac:dyDescent="0.3">
      <c r="A67" s="2">
        <v>65</v>
      </c>
      <c r="B67" s="1">
        <v>3</v>
      </c>
      <c r="C67" s="1">
        <v>21</v>
      </c>
      <c r="D67" s="1">
        <v>2.7725520104532587E-2</v>
      </c>
      <c r="E67" s="1">
        <v>43</v>
      </c>
      <c r="F67" s="10">
        <v>2.4278855656737482E-2</v>
      </c>
      <c r="G67" s="10">
        <v>2.0138767029531799E-2</v>
      </c>
      <c r="H67" s="11">
        <v>0.47548097825284757</v>
      </c>
      <c r="I67" s="9">
        <v>2.46</v>
      </c>
      <c r="L67" s="18">
        <f t="shared" si="0"/>
        <v>2.9560478235668191</v>
      </c>
      <c r="M67" s="18">
        <f t="shared" si="1"/>
        <v>2.7418706191048652</v>
      </c>
      <c r="N67" s="18">
        <f t="shared" si="2"/>
        <v>3.0619556540484942</v>
      </c>
      <c r="O67" s="18">
        <f t="shared" si="3"/>
        <v>3.1382621941763715</v>
      </c>
      <c r="P67" s="18"/>
      <c r="Q67" s="18">
        <f t="shared" si="4"/>
        <v>2.9698548781606173</v>
      </c>
      <c r="R67" s="18">
        <f t="shared" si="5"/>
        <v>2.9686548781606175</v>
      </c>
      <c r="S67" s="18">
        <f t="shared" si="6"/>
        <v>2.9680548781606175</v>
      </c>
      <c r="T67" s="18">
        <f t="shared" si="7"/>
        <v>2.9710548781606172</v>
      </c>
      <c r="U67" s="18">
        <f t="shared" si="8"/>
        <v>2.9716548781606176</v>
      </c>
      <c r="V67" s="18">
        <f t="shared" si="9"/>
        <v>2.9722548781606175</v>
      </c>
      <c r="W67" s="18">
        <f t="shared" si="10"/>
        <v>2.9728548781606174</v>
      </c>
      <c r="X67" s="18"/>
      <c r="Y67" s="18">
        <f t="shared" si="11"/>
        <v>2.9483081995458056</v>
      </c>
      <c r="Z67" s="18">
        <f t="shared" si="12"/>
        <v>2.9638236199606172</v>
      </c>
      <c r="AA67" s="18">
        <f t="shared" si="13"/>
        <v>2.9837177467626699</v>
      </c>
      <c r="AB67" s="18">
        <f t="shared" si="14"/>
        <v>2.9903486527606171</v>
      </c>
      <c r="AC67" s="18"/>
      <c r="AD67" s="18">
        <f t="shared" si="15"/>
        <v>2.9549394577458057</v>
      </c>
      <c r="AE67" s="18">
        <f t="shared" si="16"/>
        <v>2.9394240373309941</v>
      </c>
      <c r="AF67" s="18">
        <f t="shared" si="17"/>
        <v>2.9094782904926233</v>
      </c>
      <c r="AG67" s="18">
        <f t="shared" si="18"/>
        <v>2.9859702985754288</v>
      </c>
      <c r="AH67" s="18">
        <f t="shared" si="19"/>
        <v>3.0014857189902404</v>
      </c>
      <c r="AI67" s="18">
        <f t="shared" si="20"/>
        <v>3.0170011394050515</v>
      </c>
      <c r="AJ67" s="18"/>
      <c r="AK67" s="18">
        <f t="shared" si="21"/>
        <v>2.9324692887606174</v>
      </c>
      <c r="AL67" s="18">
        <f t="shared" si="22"/>
        <v>2.8944836993606176</v>
      </c>
      <c r="AM67" s="18">
        <f t="shared" si="23"/>
        <v>2.8564981099606173</v>
      </c>
      <c r="AN67" s="18">
        <f t="shared" si="24"/>
        <v>3.0084404675606176</v>
      </c>
      <c r="AO67" s="18">
        <f t="shared" si="25"/>
        <v>3.0464260569606174</v>
      </c>
      <c r="AP67" s="18">
        <f t="shared" si="26"/>
        <v>3.0844116463606173</v>
      </c>
    </row>
    <row r="68" spans="1:42" x14ac:dyDescent="0.3">
      <c r="A68" s="2">
        <v>66</v>
      </c>
      <c r="B68" s="1">
        <v>1</v>
      </c>
      <c r="C68" s="1">
        <v>46</v>
      </c>
      <c r="D68" s="1">
        <v>1.8042685267259797E-2</v>
      </c>
      <c r="E68" s="1">
        <v>89</v>
      </c>
      <c r="F68" s="10">
        <v>2.1271319075454168E-2</v>
      </c>
      <c r="G68" s="10">
        <v>3.3793755893159388E-2</v>
      </c>
      <c r="H68" s="11">
        <v>0.20287372423346478</v>
      </c>
      <c r="I68" s="9">
        <v>2.31</v>
      </c>
      <c r="L68" s="18">
        <f t="shared" ref="L68:L73" si="27">3.2760164 - 0.001039914 * (B68) * (1+0.2) - 0.001578871 * C68 * (1+0.2) - 0.01986362 * D68 * (1+0.2) - 0.004416929 * E68 * (1+0.2) * (1+0.2) - 0.011710649 * (F68/100) * (1+0.2) - 0.023437281 * (G68/100) * (1+0.2) - 0.398042963 * (H68/100) * (1+0.2)</f>
        <v>2.6201296085911285</v>
      </c>
      <c r="M68" s="18">
        <f t="shared" ref="M68:M73" si="28">3.2760164 - 0.001 * (B68) * (1+0.4) - 0.001578871 * C68 * (1+0.4) - 2.79803956 * D68 * (1+0.4) - 0.004416929 * E68 * (1+0.4) * (1+0.4) - 0.011710649 * (F68/100) * (1+0.4) - 0.023437281 * (G68/100) * (1+0.4) - 0.398042963 * (H68/100) * (1+0.4)</f>
        <v>2.3306250965328261</v>
      </c>
      <c r="N68" s="18">
        <f t="shared" ref="N68:N73" si="29">3.2760164 - 0.001 * (B68) * (1-0.2) - 0.001578871 * C68 * (1-0.2) - 2.79803956 * D68 * (1-0.2) - 0.004416929 * E68 * (1-0.2) * (1-0.2) - 0.011710649 * (F68/100) * (1-0.2) - 0.023437281 * (G68/100) * (1-0.2) - 0.398042963 * (H68/100) * (1-0.2)</f>
        <v>2.924484004898757</v>
      </c>
      <c r="O68" s="18">
        <f t="shared" ref="O68:O73" si="30">3.2760164 - 0.001 * (B68) * (1-0.4) - 0.001578871 * C68 * (1-0.4) - 2.79803956 * D68 * (1-0.4) - 0.004416929 * E68 * (1-0.4) * (1-0.4) - 0.011710649 * (F68/100) * (1-0.4) - 0.023437281 * (G68/100) * (1-0.4) - 0.398042963 * (H68/100) * (1-0.4)</f>
        <v>3.0595399053940686</v>
      </c>
      <c r="P68" s="18"/>
      <c r="Q68" s="18">
        <f t="shared" ref="Q68:Q73" si="31">3.2760164 - 0.001 * (1.2 * B68) - 0.001578871 * C68 - 2.79803956 * D68 - 0.004416929 * E68 - 0.011710649 * (F68/100) - 0.023437281 * (G68/100) - 0.398042963 * (H68/100)</f>
        <v>2.7577795699234473</v>
      </c>
      <c r="R68" s="18">
        <f t="shared" ref="R68:R73" si="32">3.2760164 - 0.001 * (1.6 * B68) - 0.001578871 * C68 - 2.79803956 * D68 - 0.004416929 * E68 - 0.011710649 * (F68/100) - 0.023437281 * (G68/100) - 0.398042963 * (H68/100)</f>
        <v>2.7573795699234473</v>
      </c>
      <c r="S68" s="18">
        <f t="shared" ref="S68:S73" si="33">3.2760164 - 0.001 * (1.8 * B68) - 0.001578871 * C68 - 2.79803956 * D68 - 0.004416929 * E68 - 0.011710649 * (F68/100) - 0.023437281 * (G68/100) - 0.398042963 * (H68/100)</f>
        <v>2.7571795699234474</v>
      </c>
      <c r="T68" s="18">
        <f t="shared" ref="T68:T73" si="34">3.2760164 - 0.001 * ((1-0.2) * B68) - 0.001578871 * C68 - 2.79803956 * D68 - 0.004416929 * E68 - 0.011710649 * (F68/100) - 0.023437281 * (G68/100) - 0.398042963 * (H68/100)</f>
        <v>2.7581795699234473</v>
      </c>
      <c r="U68" s="18">
        <f t="shared" ref="U68:U73" si="35">3.2760164 - 0.001 * ((1-0.4) * B68) - 0.001578871 * C68 - 2.79803956 * D68 - 0.004416929 * E68 - 0.011710649 * (F68/100) - 0.023437281 * (G68/100) - 0.398042963 * (H68/100)</f>
        <v>2.7583795699234472</v>
      </c>
      <c r="V68" s="18">
        <f t="shared" ref="V68:V73" si="36">3.2760164 - 0.001 * ((1-0.6) * B68) - 0.001578871 * C68 - 2.79803956 * D68 - 0.004416929 * E68 -  0.011710649 * (F68/100) - 0.023437281 * (G68/100) - 0.398042963 * (H68/100)</f>
        <v>2.7585795699234472</v>
      </c>
      <c r="W68" s="18">
        <f t="shared" ref="W68:W73" si="37">3.2760164 - 0.001 * ((1-0.8) * B68) - 0.001578871 * C68 - 2.79803956 * D68 - 0.004416929 * E68 - 0.011710649  * (F68/100) - 0.023437281 * (G68/100) - 0.398042963 * (H68/100)</f>
        <v>2.7587795699234472</v>
      </c>
      <c r="X68" s="18"/>
      <c r="Y68" s="18">
        <f t="shared" ref="Y68:Y73" si="38">3.2760164 - 0.001 * (B68) - 0.001578871 * (C68*1.2) - 2.79803956 * D68 *(1+0.2)- 0.004416929 * E68 - 0.011710649  * (F68/100) - 0.023437281 * (G68/100) - 0.398042963  * (H68/100)</f>
        <v>2.733357127294163</v>
      </c>
      <c r="Z68" s="18">
        <f t="shared" ref="Z68:Z73" si="39">3.2760164 - 0.001 * (B68) - 0.001578871 * (C68*1.2) - 2.79803956 * D68 - 0.004416929 * E68 - 0.011710649  * (F68/100) - 0.023437281 * (G68/100) - 0.398042963 * (H68/100)</f>
        <v>2.7434539567234473</v>
      </c>
      <c r="AA68" s="18">
        <f t="shared" ref="AA68:AA73" si="40">3.2760164 - 0.001 * ( B68) - 0.001578871 * (1-0.4)*C68 -  2.79803956 * D68 - 0.004416929 * E68 - 0.011710649 * (F69/100) - 0.023437281  * (G68/100) - 0.398042963  * (H68/100)</f>
        <v>2.7870298032368974</v>
      </c>
      <c r="AB68" s="18">
        <f t="shared" ref="AB68:AB73" si="41">3.2760164 - 0.001 * ( B68) - 0.001578871 * (1-0.6)*C68 - 2.79803956 * D68 - 0.004416929 * E68 - 0.011710649  * (F68/100) - 0.023437281 * (G68/100) - 0.398042963 * (H68/100)</f>
        <v>2.8015564095234473</v>
      </c>
      <c r="AC68" s="18"/>
      <c r="AD68" s="18">
        <f t="shared" ref="AD68:AD73" si="42">3.2760164- 0.001 * (B68) - 0.001578871 * C68 -2.79803956 * D68 * (1+0.2) - 0.004416929  * E68 - 0.011710649 * (F68/100) - 0.023437281 * (G68/100) - 0.398042963 * (H68/100)</f>
        <v>2.747882740494163</v>
      </c>
      <c r="AE68" s="18">
        <f t="shared" ref="AE68:AE73" si="43">3.2760164- 0.001 * (B68) - 0.001578871 * C68 -  2.79803956 * D68 * (1+0.4) - 0.004416929 * E68- 0.011710649 * (F68/100) - 0.023437281   * (G68/100) - 0.398042963  * (H68/100)</f>
        <v>2.7377859110648783</v>
      </c>
      <c r="AF68" s="18">
        <f t="shared" ref="AF68:AF73" si="44">3.2760164 - 0.001 * (B68) - 0.001578871* C68 -2.79803956 * D68 * (1+0.8) -  0.004416929 * E68 - 0.011710649 * (F68/100) - 0.023437281 * (G68/100) - 0.398042963  * (H69/100)</f>
        <v>2.716438202568265</v>
      </c>
      <c r="AG68" s="18">
        <f t="shared" ref="AG68:AG73" si="45">3.2760164- 0.001 * (B68) - 0.001578871 * C68 - 2.79803956 * D68 * (1-0.2) - 0.004416929  * E68 - 0.011710649 * (F68/100) - 0.023437281 * (G68/100) - 0.398042963 * (H68/100)</f>
        <v>2.7680763993527315</v>
      </c>
      <c r="AH68" s="18">
        <f t="shared" ref="AH68:AH73" si="46">3.2760164- 0.001 * (B68) - 0.001578871 * C68 - 2.79803956 * D68 * (1- 0.4) - 0.004416929  * E68 - 0.011710649 * (F68/100) - 0.023437281 * (G68/100) - 0.398042963 * (H68/100)</f>
        <v>2.7781732287820162</v>
      </c>
      <c r="AI68" s="18">
        <f t="shared" ref="AI68:AI73" si="47">3.2760164- 0.001 * (B68) - 0.001578871 * C68 - 2.79803956 * D68 * (1- 0.6) - 0.004416929  * E68 - 0.011710649 * (F68/100) - 0.023437281 * (G68/100) - 0.398042963 * (H68/100)</f>
        <v>2.7882700582113005</v>
      </c>
      <c r="AJ68" s="18"/>
      <c r="AK68" s="18">
        <f t="shared" ref="AK68:AK73" si="48">3.2760164 - 0.001 * (B68) -0.001578871  * C68 - 2.79803956 * D68 - 0.004416929  * E68 * (1+0.2) - 0.011710649  * (F68/100) - 0.023437281 * (G68/100) - 0.398042963 * (H68/100)</f>
        <v>2.6793582337234469</v>
      </c>
      <c r="AL68" s="18">
        <f t="shared" ref="AL68:AL73" si="49">3.2760164 - 0.001 * (B68) -0.001578871  * C68 - 2.79803956 * D68 - 0.004416929  * E68 * (1+0.4) - 0.011710649  * (F68/100) - 0.023437281 * (G68/100) - 0.398042963 * (H68/100)</f>
        <v>2.6007368975234471</v>
      </c>
      <c r="AM68" s="18">
        <f t="shared" ref="AM68:AM73" si="50">3.2760164 - 0.001 * (B68) -0.001578871  * C68 - 2.79803956 * D68 - 0.004416929  * E68 * (1+0.6) - 0.011710649  * (F68/100) - 0.023437281 * (G68/100) - 0.398042963 * (H68/100)</f>
        <v>2.5221155613234472</v>
      </c>
      <c r="AN68" s="18">
        <f t="shared" ref="AN68:AN73" si="51">3.2760164 - 0.001 * (B68) -0.001578871  * C68 - 2.79803956 * D68 - 0.004416929  * E68 * (1-0.2) - 0.011710649  * (F68/100) - 0.023437281 * (G68/100) - 0.398042963 * (H68/100)</f>
        <v>2.8366009061234472</v>
      </c>
      <c r="AO68" s="18">
        <f t="shared" ref="AO68:AO73" si="52">3.2760164 - 0.001 * (B68) -0.001578871  * C68 - 2.79803956 * D68 - 0.004416929  * E68 * (1-0.4) - 0.011710649  * (F68/100) - 0.023437281 * (G68/100) - 0.398042963 * (H68/100)</f>
        <v>2.9152222423234471</v>
      </c>
      <c r="AP68" s="18">
        <f t="shared" ref="AP68:AP73" si="53">3.2760164 - 0.001 * (B68) -0.001578871  * C68 - 2.79803956 * D68 - 0.004416929  * E68 * (1-0.6) - 0.011710649  * (F68/100) - 0.023437281 * (G68/100) - 0.398042963 * (H68/100)</f>
        <v>2.9938435785234474</v>
      </c>
    </row>
    <row r="69" spans="1:42" x14ac:dyDescent="0.3">
      <c r="A69" s="2">
        <v>67</v>
      </c>
      <c r="B69" s="1">
        <v>15</v>
      </c>
      <c r="C69" s="1">
        <v>30</v>
      </c>
      <c r="D69" s="1">
        <v>3.5989890629469265E-2</v>
      </c>
      <c r="E69" s="1">
        <v>78</v>
      </c>
      <c r="F69" s="10">
        <v>2.9751519875013652E-2</v>
      </c>
      <c r="G69" s="10">
        <v>2.9335178618880093E-2</v>
      </c>
      <c r="H69" s="11">
        <v>0.49280464760581655</v>
      </c>
      <c r="I69" s="9">
        <v>2.21</v>
      </c>
      <c r="L69" s="18">
        <f t="shared" si="27"/>
        <v>2.7011249388839045</v>
      </c>
      <c r="M69" s="18">
        <f t="shared" si="28"/>
        <v>2.3697014124825224</v>
      </c>
      <c r="N69" s="18">
        <f t="shared" si="29"/>
        <v>2.9234919431785844</v>
      </c>
      <c r="O69" s="18">
        <f t="shared" si="30"/>
        <v>3.0529655128239379</v>
      </c>
      <c r="P69" s="18"/>
      <c r="Q69" s="18">
        <f t="shared" si="31"/>
        <v>2.7634567365732301</v>
      </c>
      <c r="R69" s="18">
        <f t="shared" si="32"/>
        <v>2.7574567365732299</v>
      </c>
      <c r="S69" s="18">
        <f t="shared" si="33"/>
        <v>2.7544567365732298</v>
      </c>
      <c r="T69" s="18">
        <f t="shared" si="34"/>
        <v>2.7694567365732303</v>
      </c>
      <c r="U69" s="18">
        <f t="shared" si="35"/>
        <v>2.7724567365732304</v>
      </c>
      <c r="V69" s="18">
        <f t="shared" si="36"/>
        <v>2.7754567365732306</v>
      </c>
      <c r="W69" s="18">
        <f t="shared" si="37"/>
        <v>2.7784567365732298</v>
      </c>
      <c r="X69" s="18"/>
      <c r="Y69" s="18">
        <f t="shared" si="38"/>
        <v>2.7368432830249643</v>
      </c>
      <c r="Z69" s="18">
        <f t="shared" si="39"/>
        <v>2.7569835105732303</v>
      </c>
      <c r="AA69" s="18">
        <f t="shared" si="40"/>
        <v>2.7854039579536765</v>
      </c>
      <c r="AB69" s="18">
        <f t="shared" si="41"/>
        <v>2.7948764145732299</v>
      </c>
      <c r="AC69" s="18"/>
      <c r="AD69" s="18">
        <f t="shared" si="42"/>
        <v>2.7463165090249642</v>
      </c>
      <c r="AE69" s="18">
        <f t="shared" si="43"/>
        <v>2.726176281476699</v>
      </c>
      <c r="AF69" s="18">
        <f t="shared" si="44"/>
        <v>2.6863498005213664</v>
      </c>
      <c r="AG69" s="18">
        <f t="shared" si="45"/>
        <v>2.7865969641214963</v>
      </c>
      <c r="AH69" s="18">
        <f t="shared" si="46"/>
        <v>2.8067371916697614</v>
      </c>
      <c r="AI69" s="18">
        <f t="shared" si="47"/>
        <v>2.8268774192180275</v>
      </c>
      <c r="AJ69" s="18"/>
      <c r="AK69" s="18">
        <f t="shared" si="48"/>
        <v>2.6975526441732298</v>
      </c>
      <c r="AL69" s="18">
        <f t="shared" si="49"/>
        <v>2.6286485517732299</v>
      </c>
      <c r="AM69" s="18">
        <f t="shared" si="50"/>
        <v>2.5597444593732299</v>
      </c>
      <c r="AN69" s="18">
        <f t="shared" si="51"/>
        <v>2.8353608289732302</v>
      </c>
      <c r="AO69" s="18">
        <f t="shared" si="52"/>
        <v>2.9042649213732301</v>
      </c>
      <c r="AP69" s="18">
        <f t="shared" si="53"/>
        <v>2.9731690137732301</v>
      </c>
    </row>
    <row r="70" spans="1:42" x14ac:dyDescent="0.3">
      <c r="A70" s="2">
        <v>68</v>
      </c>
      <c r="B70" s="1">
        <v>41</v>
      </c>
      <c r="C70" s="1">
        <v>34</v>
      </c>
      <c r="D70" s="1">
        <v>1.2268714056937989E-2</v>
      </c>
      <c r="E70" s="1">
        <v>34</v>
      </c>
      <c r="F70" s="10">
        <v>2.3181598372364214E-2</v>
      </c>
      <c r="G70" s="10">
        <v>3.692889351241626E-2</v>
      </c>
      <c r="H70" s="11">
        <v>0.3787531045822275</v>
      </c>
      <c r="I70" s="9">
        <v>2.4</v>
      </c>
      <c r="L70" s="18">
        <f t="shared" si="27"/>
        <v>2.942066645362388</v>
      </c>
      <c r="M70" s="18">
        <f t="shared" si="28"/>
        <v>2.7989317477519711</v>
      </c>
      <c r="N70" s="18">
        <f t="shared" si="29"/>
        <v>3.0754808799954119</v>
      </c>
      <c r="O70" s="18">
        <f t="shared" si="30"/>
        <v>3.1436358303165592</v>
      </c>
      <c r="P70" s="18"/>
      <c r="Q70" s="18">
        <f t="shared" si="31"/>
        <v>2.9871118827942653</v>
      </c>
      <c r="R70" s="18">
        <f t="shared" si="32"/>
        <v>2.9707118827942653</v>
      </c>
      <c r="S70" s="18">
        <f t="shared" si="33"/>
        <v>2.9625118827942654</v>
      </c>
      <c r="T70" s="18">
        <f t="shared" si="34"/>
        <v>3.0035118827942653</v>
      </c>
      <c r="U70" s="18">
        <f t="shared" si="35"/>
        <v>3.0117118827942653</v>
      </c>
      <c r="V70" s="18">
        <f t="shared" si="36"/>
        <v>3.0199118827942653</v>
      </c>
      <c r="W70" s="18">
        <f t="shared" si="37"/>
        <v>3.0281118827942652</v>
      </c>
      <c r="X70" s="18"/>
      <c r="Y70" s="18">
        <f t="shared" si="38"/>
        <v>2.9777098905379371</v>
      </c>
      <c r="Z70" s="18">
        <f t="shared" si="39"/>
        <v>2.9845755599942652</v>
      </c>
      <c r="AA70" s="18">
        <f t="shared" si="40"/>
        <v>3.0167852355809512</v>
      </c>
      <c r="AB70" s="18">
        <f t="shared" si="41"/>
        <v>3.0275208511942653</v>
      </c>
      <c r="AC70" s="18"/>
      <c r="AD70" s="18">
        <f t="shared" si="42"/>
        <v>2.9884462133379373</v>
      </c>
      <c r="AE70" s="18">
        <f t="shared" si="43"/>
        <v>2.9815805438816092</v>
      </c>
      <c r="AF70" s="18">
        <f t="shared" si="44"/>
        <v>2.9687428017556159</v>
      </c>
      <c r="AG70" s="18">
        <f t="shared" si="45"/>
        <v>3.0021775522505934</v>
      </c>
      <c r="AH70" s="18">
        <f t="shared" si="46"/>
        <v>3.0090432217069218</v>
      </c>
      <c r="AI70" s="18">
        <f t="shared" si="47"/>
        <v>3.0159088911632499</v>
      </c>
      <c r="AJ70" s="18"/>
      <c r="AK70" s="18">
        <f t="shared" si="48"/>
        <v>2.9652767655942651</v>
      </c>
      <c r="AL70" s="18">
        <f t="shared" si="49"/>
        <v>2.9352416483942654</v>
      </c>
      <c r="AM70" s="18">
        <f t="shared" si="50"/>
        <v>2.9052065311942652</v>
      </c>
      <c r="AN70" s="18">
        <f t="shared" si="51"/>
        <v>3.0253469999942655</v>
      </c>
      <c r="AO70" s="18">
        <f t="shared" si="52"/>
        <v>3.0553821171942652</v>
      </c>
      <c r="AP70" s="18">
        <f t="shared" si="53"/>
        <v>3.0854172343942654</v>
      </c>
    </row>
    <row r="71" spans="1:42" x14ac:dyDescent="0.3">
      <c r="A71" s="2">
        <v>69</v>
      </c>
      <c r="B71" s="1">
        <v>7</v>
      </c>
      <c r="C71" s="1">
        <v>38</v>
      </c>
      <c r="D71" s="1">
        <v>3.3879884435847454E-2</v>
      </c>
      <c r="E71" s="1">
        <v>41</v>
      </c>
      <c r="F71" s="10">
        <v>1.714276409599659E-2</v>
      </c>
      <c r="G71" s="10">
        <v>3.0641298203314623E-2</v>
      </c>
      <c r="H71" s="11">
        <v>0.15425553278038548</v>
      </c>
      <c r="I71" s="9">
        <v>2.5099999999999998</v>
      </c>
      <c r="L71" s="18">
        <f t="shared" si="27"/>
        <v>2.9329537132886689</v>
      </c>
      <c r="M71" s="18">
        <f t="shared" si="28"/>
        <v>2.6936874194112681</v>
      </c>
      <c r="N71" s="18">
        <f t="shared" si="29"/>
        <v>3.0301821452407252</v>
      </c>
      <c r="O71" s="18">
        <f t="shared" si="30"/>
        <v>3.113371999610544</v>
      </c>
      <c r="P71" s="18"/>
      <c r="Q71" s="18">
        <f t="shared" si="31"/>
        <v>2.931104763750906</v>
      </c>
      <c r="R71" s="18">
        <f t="shared" si="32"/>
        <v>2.9283047637509059</v>
      </c>
      <c r="S71" s="18">
        <f t="shared" si="33"/>
        <v>2.926904763750906</v>
      </c>
      <c r="T71" s="18">
        <f t="shared" si="34"/>
        <v>2.9339047637509061</v>
      </c>
      <c r="U71" s="18">
        <f t="shared" si="35"/>
        <v>2.935304763750906</v>
      </c>
      <c r="V71" s="18">
        <f t="shared" si="36"/>
        <v>2.9367047637509058</v>
      </c>
      <c r="W71" s="18">
        <f t="shared" si="37"/>
        <v>2.9381047637509061</v>
      </c>
      <c r="X71" s="18"/>
      <c r="Y71" s="18">
        <f t="shared" si="38"/>
        <v>2.90154589276296</v>
      </c>
      <c r="Z71" s="18">
        <f t="shared" si="39"/>
        <v>2.9205053441509059</v>
      </c>
      <c r="AA71" s="18">
        <f t="shared" si="40"/>
        <v>2.95650487382051</v>
      </c>
      <c r="AB71" s="18">
        <f t="shared" si="41"/>
        <v>2.9685030225509061</v>
      </c>
      <c r="AC71" s="18"/>
      <c r="AD71" s="18">
        <f t="shared" si="42"/>
        <v>2.91354531236296</v>
      </c>
      <c r="AE71" s="18">
        <f t="shared" si="43"/>
        <v>2.8945858609750137</v>
      </c>
      <c r="AF71" s="18">
        <f t="shared" si="44"/>
        <v>2.8553632544915644</v>
      </c>
      <c r="AG71" s="18">
        <f t="shared" si="45"/>
        <v>2.9514642151388517</v>
      </c>
      <c r="AH71" s="18">
        <f t="shared" si="46"/>
        <v>2.9704236665267976</v>
      </c>
      <c r="AI71" s="18">
        <f t="shared" si="47"/>
        <v>2.9893831179147434</v>
      </c>
      <c r="AJ71" s="18"/>
      <c r="AK71" s="18">
        <f t="shared" si="48"/>
        <v>2.8962859459509058</v>
      </c>
      <c r="AL71" s="18">
        <f t="shared" si="49"/>
        <v>2.8600671281509058</v>
      </c>
      <c r="AM71" s="18">
        <f t="shared" si="50"/>
        <v>2.8238483103509058</v>
      </c>
      <c r="AN71" s="18">
        <f t="shared" si="51"/>
        <v>2.9687235815509059</v>
      </c>
      <c r="AO71" s="18">
        <f t="shared" si="52"/>
        <v>3.0049423993509059</v>
      </c>
      <c r="AP71" s="18">
        <f t="shared" si="53"/>
        <v>3.0411612171509059</v>
      </c>
    </row>
    <row r="72" spans="1:42" x14ac:dyDescent="0.3">
      <c r="A72" s="2">
        <v>70</v>
      </c>
      <c r="B72" s="1">
        <v>25</v>
      </c>
      <c r="C72" s="1">
        <v>10</v>
      </c>
      <c r="D72" s="1">
        <v>2.080563385662448E-2</v>
      </c>
      <c r="E72" s="1">
        <v>59</v>
      </c>
      <c r="F72" s="10">
        <v>6.2905081360460115E-3</v>
      </c>
      <c r="G72" s="10">
        <v>3.1887112262398806E-2</v>
      </c>
      <c r="H72" s="11">
        <v>0.48178392261343944</v>
      </c>
      <c r="I72" s="9">
        <v>2.37</v>
      </c>
      <c r="L72" s="18">
        <f t="shared" si="27"/>
        <v>2.8478032093555443</v>
      </c>
      <c r="M72" s="18">
        <f t="shared" si="28"/>
        <v>2.6239412712124408</v>
      </c>
      <c r="N72" s="18">
        <f t="shared" si="29"/>
        <v>3.0284894699728238</v>
      </c>
      <c r="O72" s="18">
        <f t="shared" si="30"/>
        <v>3.1216430597996174</v>
      </c>
      <c r="P72" s="18"/>
      <c r="Q72" s="18">
        <f t="shared" si="31"/>
        <v>2.9094879752660296</v>
      </c>
      <c r="R72" s="18">
        <f t="shared" si="32"/>
        <v>2.8994879752660294</v>
      </c>
      <c r="S72" s="18">
        <f t="shared" si="33"/>
        <v>2.8944879752660295</v>
      </c>
      <c r="T72" s="18">
        <f t="shared" si="34"/>
        <v>2.9194879752660294</v>
      </c>
      <c r="U72" s="18">
        <f t="shared" si="35"/>
        <v>2.9244879752660293</v>
      </c>
      <c r="V72" s="18">
        <f t="shared" si="36"/>
        <v>2.9294879752660297</v>
      </c>
      <c r="W72" s="18">
        <f t="shared" si="37"/>
        <v>2.9344879752660296</v>
      </c>
      <c r="X72" s="18"/>
      <c r="Y72" s="18">
        <f t="shared" si="38"/>
        <v>2.8996872359456871</v>
      </c>
      <c r="Z72" s="18">
        <f t="shared" si="39"/>
        <v>2.9113302332660296</v>
      </c>
      <c r="AA72" s="18">
        <f t="shared" si="40"/>
        <v>2.9208036103929076</v>
      </c>
      <c r="AB72" s="18">
        <f t="shared" si="41"/>
        <v>2.9239612012660294</v>
      </c>
      <c r="AC72" s="18"/>
      <c r="AD72" s="18">
        <f t="shared" si="42"/>
        <v>2.9028449779456871</v>
      </c>
      <c r="AE72" s="18">
        <f t="shared" si="43"/>
        <v>2.8912019806253451</v>
      </c>
      <c r="AF72" s="18">
        <f t="shared" si="44"/>
        <v>2.8698336929854893</v>
      </c>
      <c r="AG72" s="18">
        <f t="shared" si="45"/>
        <v>2.9261309725863716</v>
      </c>
      <c r="AH72" s="18">
        <f t="shared" si="46"/>
        <v>2.9377739699067136</v>
      </c>
      <c r="AI72" s="18">
        <f t="shared" si="47"/>
        <v>2.9494169672270556</v>
      </c>
      <c r="AJ72" s="18"/>
      <c r="AK72" s="18">
        <f t="shared" si="48"/>
        <v>2.8623682130660293</v>
      </c>
      <c r="AL72" s="18">
        <f t="shared" si="49"/>
        <v>2.8102484508660295</v>
      </c>
      <c r="AM72" s="18">
        <f t="shared" si="50"/>
        <v>2.7581286886660297</v>
      </c>
      <c r="AN72" s="18">
        <f t="shared" si="51"/>
        <v>2.9666077374660293</v>
      </c>
      <c r="AO72" s="18">
        <f t="shared" si="52"/>
        <v>3.0187274996660296</v>
      </c>
      <c r="AP72" s="18">
        <f t="shared" si="53"/>
        <v>3.0708472618660294</v>
      </c>
    </row>
    <row r="73" spans="1:42" x14ac:dyDescent="0.3">
      <c r="A73" s="2">
        <v>71</v>
      </c>
      <c r="B73" s="1">
        <v>0</v>
      </c>
      <c r="C73" s="1">
        <v>0</v>
      </c>
      <c r="D73" s="1">
        <v>0</v>
      </c>
      <c r="E73" s="1">
        <v>0</v>
      </c>
      <c r="F73" s="4">
        <v>5.0000000000000001E-3</v>
      </c>
      <c r="G73" s="4">
        <v>1.2E-2</v>
      </c>
      <c r="H73" s="3">
        <v>0</v>
      </c>
      <c r="I73" s="9">
        <v>3.29</v>
      </c>
      <c r="L73" s="18">
        <f t="shared" si="27"/>
        <v>3.2760123223925963</v>
      </c>
      <c r="M73" s="18">
        <f t="shared" si="28"/>
        <v>3.2760116427913619</v>
      </c>
      <c r="N73" s="18">
        <f t="shared" si="29"/>
        <v>3.2760136815950642</v>
      </c>
      <c r="O73" s="18">
        <f t="shared" si="30"/>
        <v>3.2760143611962982</v>
      </c>
      <c r="P73" s="18"/>
      <c r="Q73" s="18">
        <f t="shared" si="31"/>
        <v>3.2760130019938298</v>
      </c>
      <c r="R73" s="18">
        <f t="shared" si="32"/>
        <v>3.2760130019938298</v>
      </c>
      <c r="S73" s="18">
        <f t="shared" si="33"/>
        <v>3.2760130019938298</v>
      </c>
      <c r="T73" s="18">
        <f t="shared" si="34"/>
        <v>3.2760130019938298</v>
      </c>
      <c r="U73" s="18">
        <f t="shared" si="35"/>
        <v>3.2760130019938298</v>
      </c>
      <c r="V73" s="18">
        <f t="shared" si="36"/>
        <v>3.2760130019938298</v>
      </c>
      <c r="W73" s="18">
        <f t="shared" si="37"/>
        <v>3.2760130019938298</v>
      </c>
      <c r="X73" s="18"/>
      <c r="Y73" s="18">
        <f t="shared" si="38"/>
        <v>3.2760130019938298</v>
      </c>
      <c r="Z73" s="18">
        <f t="shared" si="39"/>
        <v>3.2760130019938298</v>
      </c>
      <c r="AA73" s="18">
        <f t="shared" si="40"/>
        <v>3.2760135875262799</v>
      </c>
      <c r="AB73" s="18">
        <f t="shared" si="41"/>
        <v>3.2760130019938298</v>
      </c>
      <c r="AC73" s="18"/>
      <c r="AD73" s="18">
        <f t="shared" si="42"/>
        <v>3.2760130019938298</v>
      </c>
      <c r="AE73" s="18">
        <f t="shared" si="43"/>
        <v>3.2760130019938298</v>
      </c>
      <c r="AF73" s="18">
        <f t="shared" si="44"/>
        <v>3.2760130019938298</v>
      </c>
      <c r="AG73" s="18">
        <f t="shared" si="45"/>
        <v>3.2760130019938298</v>
      </c>
      <c r="AH73" s="18">
        <f t="shared" si="46"/>
        <v>3.2760130019938298</v>
      </c>
      <c r="AI73" s="18">
        <f t="shared" si="47"/>
        <v>3.2760130019938298</v>
      </c>
      <c r="AJ73" s="18"/>
      <c r="AK73" s="18">
        <f t="shared" si="48"/>
        <v>3.2760130019938298</v>
      </c>
      <c r="AL73" s="18">
        <f t="shared" si="49"/>
        <v>3.2760130019938298</v>
      </c>
      <c r="AM73" s="18">
        <f t="shared" si="50"/>
        <v>3.2760130019938298</v>
      </c>
      <c r="AN73" s="18">
        <f t="shared" si="51"/>
        <v>3.2760130019938298</v>
      </c>
      <c r="AO73" s="18">
        <f t="shared" si="52"/>
        <v>3.2760130019938298</v>
      </c>
      <c r="AP73" s="18">
        <f t="shared" si="53"/>
        <v>3.2760130019938298</v>
      </c>
    </row>
    <row r="75" spans="1:42" x14ac:dyDescent="0.3">
      <c r="A75" t="s">
        <v>11</v>
      </c>
      <c r="C75"/>
      <c r="D75"/>
      <c r="E75"/>
      <c r="F75"/>
      <c r="G75"/>
      <c r="H75"/>
      <c r="I75"/>
    </row>
    <row r="76" spans="1:42" x14ac:dyDescent="0.3">
      <c r="A76"/>
      <c r="C76"/>
      <c r="D76"/>
      <c r="E76"/>
      <c r="F76"/>
      <c r="G76"/>
      <c r="H76"/>
      <c r="I76"/>
    </row>
    <row r="77" spans="1:42" x14ac:dyDescent="0.3">
      <c r="A77" t="s">
        <v>12</v>
      </c>
      <c r="C77"/>
      <c r="D77"/>
      <c r="E77"/>
      <c r="F77"/>
      <c r="G77"/>
      <c r="H77"/>
      <c r="I77"/>
    </row>
    <row r="78" spans="1:42" x14ac:dyDescent="0.3">
      <c r="A78" t="s">
        <v>13</v>
      </c>
      <c r="B78" s="1">
        <v>0.98386790830974313</v>
      </c>
      <c r="C78"/>
      <c r="D78"/>
      <c r="E78"/>
      <c r="F78"/>
      <c r="G78"/>
      <c r="H78"/>
      <c r="I78"/>
    </row>
    <row r="79" spans="1:42" x14ac:dyDescent="0.3">
      <c r="A79" t="s">
        <v>14</v>
      </c>
      <c r="B79" s="10">
        <v>0.96799606100178903</v>
      </c>
      <c r="C79"/>
      <c r="D79"/>
      <c r="E79"/>
      <c r="F79"/>
      <c r="G79"/>
      <c r="H79"/>
      <c r="I79"/>
    </row>
    <row r="80" spans="1:42" x14ac:dyDescent="0.3">
      <c r="A80" t="s">
        <v>15</v>
      </c>
      <c r="B80" s="10">
        <v>0.96438271305037804</v>
      </c>
      <c r="C80"/>
      <c r="D80"/>
      <c r="E80"/>
      <c r="F80"/>
      <c r="G80"/>
      <c r="H80"/>
      <c r="I80"/>
    </row>
    <row r="81" spans="1:9" x14ac:dyDescent="0.3">
      <c r="A81" t="s">
        <v>16</v>
      </c>
      <c r="B81" s="11">
        <v>3.56794381100842E-2</v>
      </c>
      <c r="C81"/>
      <c r="D81"/>
      <c r="E81"/>
      <c r="F81"/>
      <c r="G81"/>
      <c r="H81"/>
      <c r="I81"/>
    </row>
    <row r="82" spans="1:9" x14ac:dyDescent="0.3">
      <c r="A82" t="s">
        <v>17</v>
      </c>
      <c r="B82">
        <v>70</v>
      </c>
      <c r="C82"/>
      <c r="D82"/>
      <c r="E82"/>
      <c r="F82"/>
      <c r="G82"/>
      <c r="H82"/>
      <c r="I82"/>
    </row>
    <row r="83" spans="1:9" x14ac:dyDescent="0.3">
      <c r="A83"/>
      <c r="B83"/>
      <c r="C83"/>
      <c r="D83"/>
      <c r="E83"/>
      <c r="F83"/>
      <c r="G83"/>
      <c r="H83"/>
      <c r="I83"/>
    </row>
    <row r="84" spans="1:9" x14ac:dyDescent="0.3">
      <c r="A84" t="s">
        <v>18</v>
      </c>
      <c r="B84"/>
      <c r="C84"/>
      <c r="D84"/>
      <c r="E84"/>
      <c r="F84"/>
      <c r="G84"/>
      <c r="H84"/>
      <c r="I84"/>
    </row>
    <row r="85" spans="1:9" x14ac:dyDescent="0.3">
      <c r="A85"/>
      <c r="B85" t="s">
        <v>19</v>
      </c>
      <c r="C85" t="s">
        <v>20</v>
      </c>
      <c r="D85" t="s">
        <v>21</v>
      </c>
      <c r="E85" t="s">
        <v>22</v>
      </c>
      <c r="F85" t="s">
        <v>23</v>
      </c>
      <c r="G85"/>
      <c r="H85"/>
      <c r="I85"/>
    </row>
    <row r="86" spans="1:9" x14ac:dyDescent="0.3">
      <c r="A86" t="s">
        <v>24</v>
      </c>
      <c r="B86">
        <v>7</v>
      </c>
      <c r="C86">
        <v>2.3872497600183618</v>
      </c>
      <c r="D86">
        <v>0.34103568000262313</v>
      </c>
      <c r="E86">
        <v>267.89450504588439</v>
      </c>
      <c r="F86">
        <v>0</v>
      </c>
      <c r="G86"/>
      <c r="H86"/>
      <c r="I86"/>
    </row>
    <row r="87" spans="1:9" x14ac:dyDescent="0.3">
      <c r="A87" t="s">
        <v>25</v>
      </c>
      <c r="B87">
        <v>62</v>
      </c>
      <c r="C87">
        <v>7.8927382838782367E-2</v>
      </c>
      <c r="D87">
        <v>1.2730223038513286E-3</v>
      </c>
      <c r="E87"/>
      <c r="F87"/>
      <c r="G87"/>
      <c r="H87"/>
      <c r="I87"/>
    </row>
    <row r="88" spans="1:9" x14ac:dyDescent="0.3">
      <c r="A88" t="s">
        <v>26</v>
      </c>
      <c r="B88">
        <v>69</v>
      </c>
      <c r="C88">
        <v>2.466177142857144</v>
      </c>
      <c r="D88"/>
      <c r="E88"/>
      <c r="F88"/>
      <c r="G88"/>
      <c r="H88"/>
      <c r="I88"/>
    </row>
    <row r="89" spans="1:9" x14ac:dyDescent="0.3">
      <c r="A89"/>
      <c r="B89"/>
      <c r="C89"/>
      <c r="D89"/>
      <c r="E89"/>
      <c r="F89"/>
      <c r="G89"/>
      <c r="H89"/>
      <c r="I89"/>
    </row>
    <row r="90" spans="1:9" x14ac:dyDescent="0.3">
      <c r="A90"/>
      <c r="B90" t="s">
        <v>27</v>
      </c>
      <c r="C90" t="s">
        <v>16</v>
      </c>
      <c r="D90" t="s">
        <v>28</v>
      </c>
      <c r="E90" t="s">
        <v>29</v>
      </c>
      <c r="F90" t="s">
        <v>30</v>
      </c>
      <c r="G90" t="s">
        <v>31</v>
      </c>
      <c r="H90" t="s">
        <v>30</v>
      </c>
      <c r="I90" t="s">
        <v>31</v>
      </c>
    </row>
    <row r="91" spans="1:9" x14ac:dyDescent="0.3">
      <c r="A91" t="s">
        <v>32</v>
      </c>
      <c r="B91">
        <v>3.2760164001248562</v>
      </c>
      <c r="C91">
        <v>2.1017369122946591E-2</v>
      </c>
      <c r="D91">
        <v>155.87185917328389</v>
      </c>
      <c r="E91">
        <v>3.8261413747310692E-82</v>
      </c>
      <c r="F91">
        <v>3.2340032793110915</v>
      </c>
      <c r="G91">
        <v>3.3180295209386208</v>
      </c>
      <c r="H91">
        <v>3.2340032793110915</v>
      </c>
      <c r="I91">
        <v>3.3180295209386208</v>
      </c>
    </row>
    <row r="92" spans="1:9" x14ac:dyDescent="0.3">
      <c r="A92">
        <v>6</v>
      </c>
      <c r="B92">
        <v>-1.0399136666498585E-3</v>
      </c>
      <c r="C92">
        <v>2.9713010316016026E-4</v>
      </c>
      <c r="D92">
        <v>-3.4998596762486907</v>
      </c>
      <c r="E92">
        <v>8.6814845474955367E-4</v>
      </c>
      <c r="F92">
        <v>-1.6338682595605815E-3</v>
      </c>
      <c r="G92">
        <v>-4.4595907373913546E-4</v>
      </c>
      <c r="H92">
        <v>-1.6338682595605815E-3</v>
      </c>
      <c r="I92">
        <v>-4.4595907373913546E-4</v>
      </c>
    </row>
    <row r="93" spans="1:9" x14ac:dyDescent="0.3">
      <c r="A93">
        <v>26</v>
      </c>
      <c r="B93">
        <v>-1.578871061373846E-3</v>
      </c>
      <c r="C93">
        <v>2.9125697531757084E-4</v>
      </c>
      <c r="D93">
        <v>-5.4208866917344398</v>
      </c>
      <c r="E93">
        <v>1.0325471897848877E-6</v>
      </c>
      <c r="F93">
        <v>-2.1610854394098159E-3</v>
      </c>
      <c r="G93">
        <v>-9.9665668333787615E-4</v>
      </c>
      <c r="H93">
        <v>-2.1610854394098159E-3</v>
      </c>
      <c r="I93">
        <v>-9.9665668333787615E-4</v>
      </c>
    </row>
    <row r="94" spans="1:9" x14ac:dyDescent="0.3">
      <c r="A94">
        <v>1.98636202985954E-2</v>
      </c>
      <c r="B94">
        <v>-2.7980395595898386</v>
      </c>
      <c r="C94">
        <v>0.36574427223522415</v>
      </c>
      <c r="D94">
        <v>-7.6502621421513668</v>
      </c>
      <c r="E94">
        <v>1.6014692512985933E-10</v>
      </c>
      <c r="F94">
        <v>-3.5291519174912058</v>
      </c>
      <c r="G94">
        <v>-2.0669272016884714</v>
      </c>
      <c r="H94">
        <v>-3.5291519174912058</v>
      </c>
      <c r="I94">
        <v>-2.0669272016884714</v>
      </c>
    </row>
    <row r="95" spans="1:9" x14ac:dyDescent="0.3">
      <c r="A95">
        <v>75</v>
      </c>
      <c r="B95">
        <v>-4.4169287019233299E-3</v>
      </c>
      <c r="C95">
        <v>1.475529601980971E-4</v>
      </c>
      <c r="D95">
        <v>-29.934531276047501</v>
      </c>
      <c r="E95">
        <v>1.441430320312934E-38</v>
      </c>
      <c r="F95">
        <v>-4.7118828566021405E-3</v>
      </c>
      <c r="G95">
        <v>-4.1219745472445193E-3</v>
      </c>
      <c r="H95">
        <v>-4.7118828566021405E-3</v>
      </c>
      <c r="I95">
        <v>-4.1219745472445193E-3</v>
      </c>
    </row>
    <row r="96" spans="1:9" x14ac:dyDescent="0.3">
      <c r="A96">
        <v>1.17106493494664E-2</v>
      </c>
      <c r="B96">
        <v>-2.9758460432355704</v>
      </c>
      <c r="C96">
        <v>0.42112494803400924</v>
      </c>
      <c r="D96">
        <v>-7.0664206837616446</v>
      </c>
      <c r="E96">
        <v>1.6500438519921857E-9</v>
      </c>
      <c r="F96">
        <v>-3.8176627908953114</v>
      </c>
      <c r="G96">
        <v>-2.1340292955758295</v>
      </c>
      <c r="H96">
        <v>-3.8176627908953114</v>
      </c>
      <c r="I96">
        <v>-2.1340292955758295</v>
      </c>
    </row>
    <row r="97" spans="1:9" x14ac:dyDescent="0.3">
      <c r="A97">
        <v>2.3437280867951101E-2</v>
      </c>
      <c r="B97">
        <v>-8.9929492277483742</v>
      </c>
      <c r="C97">
        <v>0.52083487926293115</v>
      </c>
      <c r="D97">
        <v>-17.266411267376924</v>
      </c>
      <c r="E97">
        <v>2.2780471868362511E-25</v>
      </c>
      <c r="F97">
        <v>-10.034083281134986</v>
      </c>
      <c r="G97">
        <v>-7.9518151743617622</v>
      </c>
      <c r="H97">
        <v>-10.034083281134986</v>
      </c>
      <c r="I97">
        <v>-7.9518151743617622</v>
      </c>
    </row>
    <row r="98" spans="1:9" x14ac:dyDescent="0.3">
      <c r="A98">
        <v>0.398042963112691</v>
      </c>
      <c r="B98">
        <v>-0.46918416150210263</v>
      </c>
      <c r="C98">
        <v>2.9390152873237506E-2</v>
      </c>
      <c r="D98">
        <v>-15.963991869172578</v>
      </c>
      <c r="E98">
        <v>1.2228130205698501E-23</v>
      </c>
      <c r="F98">
        <v>-0.52793423798290362</v>
      </c>
      <c r="G98">
        <v>-0.41043408502130163</v>
      </c>
      <c r="H98">
        <v>-0.52793423798290362</v>
      </c>
      <c r="I98">
        <v>-0.41043408502130163</v>
      </c>
    </row>
    <row r="99" spans="1:9" x14ac:dyDescent="0.3">
      <c r="A99"/>
      <c r="B99"/>
      <c r="C99"/>
      <c r="D99"/>
      <c r="E99"/>
      <c r="F99"/>
      <c r="G99"/>
      <c r="H99"/>
      <c r="I99"/>
    </row>
  </sheetData>
  <scenarios current="0" show="0">
    <scenario name="coal tax" locked="1" count="31" user="v yashasri" comment="Created by v yashasri on 5/28/2024">
      <inputCells r="B2" val="Coal Tax ($/tce)"/>
      <inputCells r="B3" val="6" numFmtId="164"/>
      <inputCells r="B4" val="10" numFmtId="164"/>
      <inputCells r="B5" val="33" numFmtId="164"/>
      <inputCells r="B6" val="24" numFmtId="164"/>
      <inputCells r="B7" val="20" numFmtId="164"/>
      <inputCells r="B8" val="37" numFmtId="164"/>
      <inputCells r="B9" val="17" numFmtId="164"/>
      <inputCells r="B10" val="10" numFmtId="164"/>
      <inputCells r="B11" val="7" numFmtId="164"/>
      <inputCells r="B12" val="25" numFmtId="164"/>
      <inputCells r="B13" val="8" numFmtId="164"/>
      <inputCells r="B14" val="34" numFmtId="164"/>
      <inputCells r="B15" val="1" numFmtId="164"/>
      <inputCells r="B16" val="13" numFmtId="164"/>
      <inputCells r="B17" val="49" numFmtId="164"/>
      <inputCells r="B18" val="39" numFmtId="164"/>
      <inputCells r="B19" val="35" numFmtId="164"/>
      <inputCells r="B20" val="49" numFmtId="164"/>
      <inputCells r="B21" val="28" numFmtId="164"/>
      <inputCells r="B22" val="23" numFmtId="164"/>
      <inputCells r="B23" val="5" numFmtId="164"/>
      <inputCells r="B24" val="16" numFmtId="164"/>
      <inputCells r="B25" val="45" numFmtId="164"/>
      <inputCells r="B26" val="26" numFmtId="164"/>
      <inputCells r="B27" val="2" numFmtId="164"/>
      <inputCells r="B28" val="30" numFmtId="164"/>
      <inputCells r="B29" val="34" numFmtId="164"/>
      <inputCells r="B30" val="17" numFmtId="164"/>
      <inputCells r="B31" val="42" numFmtId="164"/>
      <inputCells r="B32" val="22" numFmtId="164"/>
    </scenario>
  </scenarios>
  <mergeCells count="2">
    <mergeCell ref="A1:A2"/>
    <mergeCell ref="B1:H1"/>
  </mergeCells>
  <pageMargins left="0.7" right="0.7" top="0.75" bottom="0.75" header="0.3" footer="0.3"/>
  <pageSetup orientation="portrait" r:id="rId1"/>
  <extLst>
    <ext xmlns:x15="http://schemas.microsoft.com/office/spreadsheetml/2010/11/main" uri="{F7C9EE02-42E1-4005-9D12-6889AFFD525C}">
      <x15:webExtensions xmlns:xm="http://schemas.microsoft.com/office/excel/2006/main">
        <x15:webExtension appRef="{59A4FCFE-8131-414A-A3C2-F0ADE784C868}">
          <xm:f>'Linear Regression'!1:1048576</xm:f>
        </x15:webExtension>
        <x15:webExtension appRef="{304BFCD6-8793-4247-AE28-49F7D9C4B267}">
          <xm:f>'Linear Regression'!$C$3:$C$104</xm:f>
        </x15:webExtension>
        <x15:webExtension appRef="{5268B4E0-2FB3-41C0-92FE-7023EAE17C7B}">
          <xm:f>'Linear Regression'!$B$3:$B$104</xm:f>
        </x15:webExtension>
        <x15:webExtension appRef="{1C6D4753-D78B-4625-88D0-C20AB276B49D}">
          <xm:f>'Linear Regression'!$G$1:$J$4</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B1700-D66C-4B9A-BFB8-73CDA9F639B1}">
  <dimension ref="A1:T43"/>
  <sheetViews>
    <sheetView topLeftCell="A34" workbookViewId="0">
      <selection activeCell="B16" sqref="B16"/>
    </sheetView>
  </sheetViews>
  <sheetFormatPr defaultRowHeight="14.4" x14ac:dyDescent="0.3"/>
  <cols>
    <col min="1" max="1" width="16.33203125" customWidth="1"/>
    <col min="2" max="2" width="19.21875" customWidth="1"/>
    <col min="3" max="3" width="31.5546875" customWidth="1"/>
    <col min="4" max="4" width="15.44140625" customWidth="1"/>
    <col min="5" max="5" width="17" customWidth="1"/>
    <col min="6" max="6" width="17.21875" customWidth="1"/>
    <col min="7" max="7" width="16.109375" customWidth="1"/>
    <col min="8" max="8" width="21.109375" customWidth="1"/>
    <col min="12" max="12" width="17.88671875" customWidth="1"/>
    <col min="13" max="13" width="17.6640625" customWidth="1"/>
    <col min="17" max="17" width="18.33203125" customWidth="1"/>
  </cols>
  <sheetData>
    <row r="1" spans="1:17" ht="15" thickBot="1" x14ac:dyDescent="0.35">
      <c r="A1" s="50" t="s">
        <v>9</v>
      </c>
      <c r="B1" s="50"/>
      <c r="C1" s="50"/>
      <c r="D1" s="50"/>
      <c r="E1" s="50"/>
      <c r="F1" s="50"/>
      <c r="G1" s="51"/>
      <c r="H1" s="28" t="s">
        <v>10</v>
      </c>
    </row>
    <row r="2" spans="1:17" ht="43.2" x14ac:dyDescent="0.3">
      <c r="A2" s="29" t="s">
        <v>7</v>
      </c>
      <c r="B2" s="30" t="s">
        <v>8</v>
      </c>
      <c r="C2" s="30" t="s">
        <v>5</v>
      </c>
      <c r="D2" s="30" t="s">
        <v>6</v>
      </c>
      <c r="E2" s="31" t="s">
        <v>2</v>
      </c>
      <c r="F2" s="31" t="s">
        <v>3</v>
      </c>
      <c r="G2" s="32" t="s">
        <v>0</v>
      </c>
      <c r="H2" s="33" t="s">
        <v>4</v>
      </c>
    </row>
    <row r="3" spans="1:17" x14ac:dyDescent="0.3">
      <c r="A3" s="34">
        <v>24.662008026490913</v>
      </c>
      <c r="B3" s="34">
        <v>24.676064866726723</v>
      </c>
      <c r="C3" s="34">
        <v>3.4807926466697364E-2</v>
      </c>
      <c r="D3" s="34">
        <v>49.281714026580765</v>
      </c>
      <c r="E3" s="35">
        <v>3.8046235229612937E-2</v>
      </c>
      <c r="F3" s="35">
        <v>7.4184027960664117E-2</v>
      </c>
      <c r="G3" s="35">
        <v>0.249049318961895</v>
      </c>
      <c r="H3" s="36">
        <v>1.9999999752197293</v>
      </c>
      <c r="L3" t="s">
        <v>11</v>
      </c>
    </row>
    <row r="4" spans="1:17" ht="15" thickBot="1" x14ac:dyDescent="0.35"/>
    <row r="5" spans="1:17" x14ac:dyDescent="0.3">
      <c r="A5" s="20" t="s">
        <v>94</v>
      </c>
      <c r="L5" s="25" t="s">
        <v>12</v>
      </c>
      <c r="M5" s="25"/>
    </row>
    <row r="6" spans="1:17" x14ac:dyDescent="0.3">
      <c r="A6" s="20"/>
      <c r="B6" t="s">
        <v>95</v>
      </c>
      <c r="L6" t="s">
        <v>13</v>
      </c>
      <c r="M6">
        <v>0.98384348727425297</v>
      </c>
    </row>
    <row r="7" spans="1:17" x14ac:dyDescent="0.3">
      <c r="A7" s="20"/>
      <c r="B7" t="s">
        <v>96</v>
      </c>
      <c r="L7" t="s">
        <v>14</v>
      </c>
      <c r="M7">
        <v>0.96794800745196308</v>
      </c>
    </row>
    <row r="8" spans="1:17" x14ac:dyDescent="0.3">
      <c r="A8" s="20"/>
      <c r="B8" t="s">
        <v>97</v>
      </c>
      <c r="L8" t="s">
        <v>15</v>
      </c>
      <c r="M8">
        <v>0.96438667494662567</v>
      </c>
    </row>
    <row r="9" spans="1:17" x14ac:dyDescent="0.3">
      <c r="A9" s="20" t="s">
        <v>98</v>
      </c>
      <c r="L9" t="s">
        <v>16</v>
      </c>
      <c r="M9">
        <v>3.5573481284595171E-2</v>
      </c>
    </row>
    <row r="10" spans="1:17" ht="15" thickBot="1" x14ac:dyDescent="0.35">
      <c r="B10" t="s">
        <v>99</v>
      </c>
      <c r="L10" s="21" t="s">
        <v>17</v>
      </c>
      <c r="M10" s="21">
        <v>71</v>
      </c>
    </row>
    <row r="11" spans="1:17" x14ac:dyDescent="0.3">
      <c r="B11" t="s">
        <v>100</v>
      </c>
    </row>
    <row r="12" spans="1:17" ht="15" thickBot="1" x14ac:dyDescent="0.35">
      <c r="B12" t="s">
        <v>101</v>
      </c>
      <c r="L12" t="s">
        <v>18</v>
      </c>
    </row>
    <row r="13" spans="1:17" x14ac:dyDescent="0.3">
      <c r="L13" s="22"/>
      <c r="M13" s="22" t="s">
        <v>19</v>
      </c>
      <c r="N13" s="22" t="s">
        <v>20</v>
      </c>
      <c r="O13" s="22" t="s">
        <v>21</v>
      </c>
      <c r="P13" s="22" t="s">
        <v>22</v>
      </c>
      <c r="Q13" s="22" t="s">
        <v>23</v>
      </c>
    </row>
    <row r="14" spans="1:17" ht="15" thickBot="1" x14ac:dyDescent="0.35">
      <c r="A14" s="20" t="s">
        <v>102</v>
      </c>
      <c r="L14" t="s">
        <v>24</v>
      </c>
      <c r="M14">
        <v>7</v>
      </c>
      <c r="N14">
        <v>2.4076329745244309</v>
      </c>
      <c r="O14">
        <v>0.34394756778920443</v>
      </c>
      <c r="P14">
        <v>271.79377550433145</v>
      </c>
      <c r="Q14">
        <v>1.5235548920330567E-44</v>
      </c>
    </row>
    <row r="15" spans="1:17" ht="15" thickBot="1" x14ac:dyDescent="0.35">
      <c r="B15" s="37" t="s">
        <v>103</v>
      </c>
      <c r="C15" s="37" t="s">
        <v>104</v>
      </c>
      <c r="D15" s="37" t="s">
        <v>105</v>
      </c>
      <c r="E15" s="37" t="s">
        <v>106</v>
      </c>
      <c r="L15" t="s">
        <v>25</v>
      </c>
      <c r="M15">
        <v>63</v>
      </c>
      <c r="N15">
        <v>7.9724771954442913E-2</v>
      </c>
      <c r="O15">
        <v>1.2654725707054431E-3</v>
      </c>
    </row>
    <row r="16" spans="1:17" ht="15" thickBot="1" x14ac:dyDescent="0.35">
      <c r="B16" s="38" t="s">
        <v>107</v>
      </c>
      <c r="C16" s="38" t="s">
        <v>4</v>
      </c>
      <c r="D16" s="38">
        <v>2.5245070422535201</v>
      </c>
      <c r="E16" s="38">
        <v>2.0000000000000355</v>
      </c>
      <c r="L16" s="21" t="s">
        <v>26</v>
      </c>
      <c r="M16" s="21">
        <v>70</v>
      </c>
      <c r="N16" s="21">
        <v>2.4873577464788736</v>
      </c>
      <c r="O16" s="21"/>
      <c r="P16" s="21"/>
      <c r="Q16" s="21"/>
    </row>
    <row r="17" spans="1:20" ht="15" thickBot="1" x14ac:dyDescent="0.35"/>
    <row r="18" spans="1:20" x14ac:dyDescent="0.3">
      <c r="L18" s="22"/>
      <c r="M18" s="22" t="s">
        <v>27</v>
      </c>
      <c r="N18" s="22" t="s">
        <v>16</v>
      </c>
      <c r="O18" s="22" t="s">
        <v>28</v>
      </c>
      <c r="P18" s="22" t="s">
        <v>29</v>
      </c>
      <c r="Q18" s="22" t="s">
        <v>30</v>
      </c>
      <c r="R18" s="22" t="s">
        <v>31</v>
      </c>
      <c r="S18" s="22" t="s">
        <v>108</v>
      </c>
      <c r="T18" s="22" t="s">
        <v>109</v>
      </c>
    </row>
    <row r="19" spans="1:20" ht="15" thickBot="1" x14ac:dyDescent="0.35">
      <c r="A19" s="20" t="s">
        <v>110</v>
      </c>
      <c r="L19" t="s">
        <v>32</v>
      </c>
      <c r="M19">
        <v>3.2749003384305801</v>
      </c>
      <c r="N19">
        <v>2.0907733456075526E-2</v>
      </c>
      <c r="O19">
        <v>156.63583742068485</v>
      </c>
      <c r="P19">
        <v>2.3285691650093686E-83</v>
      </c>
      <c r="Q19">
        <v>3.2331195670433663</v>
      </c>
      <c r="R19">
        <v>3.3166811098783526</v>
      </c>
      <c r="S19">
        <v>3.2331195670433663</v>
      </c>
      <c r="T19">
        <v>3.3166811098783526</v>
      </c>
    </row>
    <row r="20" spans="1:20" ht="15" thickBot="1" x14ac:dyDescent="0.35">
      <c r="B20" s="37" t="s">
        <v>103</v>
      </c>
      <c r="C20" s="37" t="s">
        <v>104</v>
      </c>
      <c r="D20" s="37" t="s">
        <v>105</v>
      </c>
      <c r="E20" s="37" t="s">
        <v>106</v>
      </c>
      <c r="F20" s="37" t="s">
        <v>111</v>
      </c>
      <c r="L20" t="s">
        <v>7</v>
      </c>
      <c r="M20">
        <v>-1.0010142916903068E-3</v>
      </c>
      <c r="N20">
        <v>2.9216655115057289E-4</v>
      </c>
      <c r="O20">
        <v>-3.4261769109031839</v>
      </c>
      <c r="P20">
        <v>1.0827055121429654E-3</v>
      </c>
      <c r="Q20">
        <v>-1.5848625560229567E-3</v>
      </c>
      <c r="R20">
        <v>-4.1716602735765711E-4</v>
      </c>
      <c r="S20">
        <v>-1.5848625560229567E-3</v>
      </c>
      <c r="T20">
        <v>-4.1716602735765711E-4</v>
      </c>
    </row>
    <row r="21" spans="1:20" x14ac:dyDescent="0.3">
      <c r="B21" s="39" t="s">
        <v>112</v>
      </c>
      <c r="C21" s="39" t="s">
        <v>7</v>
      </c>
      <c r="D21" s="40">
        <v>24.661999999999999</v>
      </c>
      <c r="E21" s="40">
        <v>24.661999999999999</v>
      </c>
      <c r="F21" s="39" t="s">
        <v>113</v>
      </c>
      <c r="L21" t="s">
        <v>8</v>
      </c>
      <c r="M21">
        <v>-1.5821752705182299E-3</v>
      </c>
      <c r="N21">
        <v>2.9036221587929644E-4</v>
      </c>
      <c r="O21">
        <v>-5.4489674757989679</v>
      </c>
      <c r="P21">
        <v>8.9548436658617356E-7</v>
      </c>
      <c r="Q21">
        <v>-2.1624168585349631E-3</v>
      </c>
      <c r="R21">
        <v>-1.0019316825194472E-3</v>
      </c>
      <c r="S21">
        <v>-2.1624168585349631E-3</v>
      </c>
      <c r="T21">
        <v>-1.0019316825194472E-3</v>
      </c>
    </row>
    <row r="22" spans="1:20" x14ac:dyDescent="0.3">
      <c r="B22" s="39" t="s">
        <v>114</v>
      </c>
      <c r="C22" s="39" t="s">
        <v>8</v>
      </c>
      <c r="D22" s="40">
        <v>24.676100000000002</v>
      </c>
      <c r="E22" s="40">
        <v>24.676100000000002</v>
      </c>
      <c r="F22" s="39" t="s">
        <v>113</v>
      </c>
      <c r="L22" t="s">
        <v>5</v>
      </c>
      <c r="M22">
        <v>-2.7985055990970769</v>
      </c>
      <c r="N22">
        <v>0.36465765296922825</v>
      </c>
      <c r="O22">
        <v>-7.6743366725207043</v>
      </c>
      <c r="P22">
        <v>1.3250681834662557E-10</v>
      </c>
      <c r="Q22">
        <v>-3.5272157711659444</v>
      </c>
      <c r="R22">
        <v>-2.0697954270282093</v>
      </c>
      <c r="S22">
        <v>-3.5272157711659444</v>
      </c>
      <c r="T22">
        <v>-2.0697954270282093</v>
      </c>
    </row>
    <row r="23" spans="1:20" x14ac:dyDescent="0.3">
      <c r="B23" s="39" t="s">
        <v>115</v>
      </c>
      <c r="C23" s="39" t="s">
        <v>5</v>
      </c>
      <c r="D23" s="40">
        <v>1.9699999999999999E-2</v>
      </c>
      <c r="E23" s="40">
        <v>3.4799999999999998E-2</v>
      </c>
      <c r="F23" s="39" t="s">
        <v>113</v>
      </c>
      <c r="L23" t="s">
        <v>6</v>
      </c>
      <c r="M23">
        <v>-4.4310861146073391E-3</v>
      </c>
      <c r="N23">
        <v>1.4602967689344621E-4</v>
      </c>
      <c r="O23">
        <v>-30.343737032579888</v>
      </c>
      <c r="P23">
        <v>2.6177364268216345E-39</v>
      </c>
      <c r="Q23">
        <v>-4.7229031383547171E-3</v>
      </c>
      <c r="R23">
        <v>-4.1392690908599612E-3</v>
      </c>
      <c r="S23">
        <v>-4.7229031383547171E-3</v>
      </c>
      <c r="T23">
        <v>-4.1392690908599612E-3</v>
      </c>
    </row>
    <row r="24" spans="1:20" x14ac:dyDescent="0.3">
      <c r="B24" s="39" t="s">
        <v>116</v>
      </c>
      <c r="C24" s="39" t="s">
        <v>6</v>
      </c>
      <c r="D24" s="40">
        <v>49.281700000000001</v>
      </c>
      <c r="E24" s="40">
        <v>49.281700000000001</v>
      </c>
      <c r="F24" s="39" t="s">
        <v>113</v>
      </c>
      <c r="L24" t="s">
        <v>2</v>
      </c>
      <c r="M24">
        <v>-2.9317652162142012</v>
      </c>
      <c r="N24">
        <v>0.4161858842918042</v>
      </c>
      <c r="O24">
        <v>-7.044364854427946</v>
      </c>
      <c r="P24">
        <v>1.6725061137877079E-9</v>
      </c>
      <c r="Q24">
        <v>-3.7634463420193596</v>
      </c>
      <c r="R24">
        <v>-2.1000840904090428</v>
      </c>
      <c r="S24">
        <v>-3.7634463420193596</v>
      </c>
      <c r="T24">
        <v>-2.1000840904090428</v>
      </c>
    </row>
    <row r="25" spans="1:20" x14ac:dyDescent="0.3">
      <c r="B25" s="39" t="s">
        <v>117</v>
      </c>
      <c r="C25" s="39" t="s">
        <v>2</v>
      </c>
      <c r="D25" s="41">
        <v>2.224257682565766E-2</v>
      </c>
      <c r="E25" s="41">
        <v>3.8046235229612937E-2</v>
      </c>
      <c r="F25" s="39" t="s">
        <v>113</v>
      </c>
      <c r="L25" t="s">
        <v>3</v>
      </c>
      <c r="M25">
        <v>-8.9806617953624404</v>
      </c>
      <c r="N25">
        <v>0.51905740054264615</v>
      </c>
      <c r="O25">
        <v>-17.301866392760505</v>
      </c>
      <c r="P25">
        <v>1.2797910705904603E-25</v>
      </c>
      <c r="Q25">
        <v>-10.017915241762235</v>
      </c>
      <c r="R25">
        <v>-7.9434083469626415</v>
      </c>
      <c r="S25">
        <v>-10.017915241762235</v>
      </c>
      <c r="T25">
        <v>-7.9434083469626415</v>
      </c>
    </row>
    <row r="26" spans="1:20" ht="15" thickBot="1" x14ac:dyDescent="0.35">
      <c r="B26" s="39" t="s">
        <v>118</v>
      </c>
      <c r="C26" s="39" t="s">
        <v>3</v>
      </c>
      <c r="D26" s="41">
        <v>2.5773841778043195E-2</v>
      </c>
      <c r="E26" s="41">
        <v>7.4184027960664117E-2</v>
      </c>
      <c r="F26" s="39" t="s">
        <v>113</v>
      </c>
      <c r="L26" s="21" t="s">
        <v>0</v>
      </c>
      <c r="M26" s="21">
        <v>-0.47229798087883723</v>
      </c>
      <c r="N26" s="21">
        <v>2.9039126005741139E-2</v>
      </c>
      <c r="O26" s="21">
        <v>-16.264194066497119</v>
      </c>
      <c r="P26" s="21">
        <v>3.1219533346080005E-24</v>
      </c>
      <c r="Q26" s="21">
        <v>-0.53032804369547815</v>
      </c>
      <c r="R26" s="21">
        <v>-0.41426791806219632</v>
      </c>
      <c r="S26" s="21">
        <v>-0.53032804369547815</v>
      </c>
      <c r="T26" s="21">
        <v>-0.41426791806219632</v>
      </c>
    </row>
    <row r="27" spans="1:20" ht="15" thickBot="1" x14ac:dyDescent="0.35">
      <c r="B27" s="38" t="s">
        <v>119</v>
      </c>
      <c r="C27" s="38" t="s">
        <v>0</v>
      </c>
      <c r="D27" s="42">
        <v>0.24650340040507132</v>
      </c>
      <c r="E27" s="42">
        <v>0.249049318961895</v>
      </c>
      <c r="F27" s="38" t="s">
        <v>113</v>
      </c>
    </row>
    <row r="30" spans="1:20" ht="15" thickBot="1" x14ac:dyDescent="0.35">
      <c r="A30" s="20" t="s">
        <v>120</v>
      </c>
    </row>
    <row r="31" spans="1:20" ht="15" thickBot="1" x14ac:dyDescent="0.35">
      <c r="B31" s="37" t="s">
        <v>103</v>
      </c>
      <c r="C31" s="37" t="s">
        <v>104</v>
      </c>
      <c r="D31" s="37" t="s">
        <v>121</v>
      </c>
      <c r="E31" s="37" t="s">
        <v>122</v>
      </c>
      <c r="F31" s="37" t="s">
        <v>123</v>
      </c>
      <c r="G31" s="37" t="s">
        <v>124</v>
      </c>
    </row>
    <row r="32" spans="1:20" ht="15" thickBot="1" x14ac:dyDescent="0.35">
      <c r="B32" s="38" t="s">
        <v>107</v>
      </c>
      <c r="C32" s="38" t="s">
        <v>4</v>
      </c>
      <c r="D32" s="38">
        <v>2.0000000000000355</v>
      </c>
      <c r="E32" s="38" t="s">
        <v>125</v>
      </c>
      <c r="F32" s="38" t="s">
        <v>126</v>
      </c>
      <c r="G32" s="38">
        <v>0</v>
      </c>
    </row>
    <row r="37" spans="3:3" ht="187.2" x14ac:dyDescent="0.3">
      <c r="C37" s="43" t="s">
        <v>127</v>
      </c>
    </row>
    <row r="40" spans="3:3" ht="124.2" x14ac:dyDescent="0.3">
      <c r="C40" s="44" t="s">
        <v>128</v>
      </c>
    </row>
    <row r="43" spans="3:3" ht="124.2" x14ac:dyDescent="0.3">
      <c r="C43" s="44" t="s">
        <v>129</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F1A76-0FD1-44A9-82E3-B0D06DE603AA}">
  <dimension ref="A1:O104"/>
  <sheetViews>
    <sheetView workbookViewId="0">
      <selection activeCell="O98" sqref="O98"/>
    </sheetView>
  </sheetViews>
  <sheetFormatPr defaultRowHeight="14.4" x14ac:dyDescent="0.3"/>
  <cols>
    <col min="11" max="11" width="11.5546875" customWidth="1"/>
  </cols>
  <sheetData>
    <row r="1" spans="1:12" x14ac:dyDescent="0.3">
      <c r="A1" t="s">
        <v>38</v>
      </c>
      <c r="H1" t="s">
        <v>40</v>
      </c>
      <c r="I1" t="s">
        <v>41</v>
      </c>
      <c r="K1" s="19" t="s">
        <v>45</v>
      </c>
      <c r="L1" s="19">
        <f>CORREL(B3:B104,C3:C104)</f>
        <v>-0.78358623068491828</v>
      </c>
    </row>
    <row r="2" spans="1:12" x14ac:dyDescent="0.3">
      <c r="B2" t="s">
        <v>43</v>
      </c>
      <c r="C2" t="s">
        <v>44</v>
      </c>
      <c r="G2" t="s">
        <v>40</v>
      </c>
      <c r="H2">
        <v>1</v>
      </c>
      <c r="K2" s="19" t="s">
        <v>46</v>
      </c>
      <c r="L2" s="19">
        <f>SLOPE(C4:C104,B4:B104)</f>
        <v>-1.4842966041139807</v>
      </c>
    </row>
    <row r="3" spans="1:12" x14ac:dyDescent="0.3">
      <c r="A3" t="s">
        <v>39</v>
      </c>
      <c r="B3" t="s">
        <v>40</v>
      </c>
      <c r="C3" t="s">
        <v>41</v>
      </c>
      <c r="D3" t="s">
        <v>42</v>
      </c>
      <c r="G3" t="s">
        <v>41</v>
      </c>
      <c r="H3">
        <v>-0.78358623068491862</v>
      </c>
      <c r="I3">
        <v>1</v>
      </c>
      <c r="K3" s="19" t="s">
        <v>32</v>
      </c>
      <c r="L3" s="19">
        <f>INTERCEPT(C4:C104,B4:B104)</f>
        <v>127.68077300382166</v>
      </c>
    </row>
    <row r="4" spans="1:12" x14ac:dyDescent="0.3">
      <c r="A4">
        <v>2000</v>
      </c>
      <c r="B4">
        <v>41.08</v>
      </c>
      <c r="C4">
        <v>41.08</v>
      </c>
    </row>
    <row r="5" spans="1:12" x14ac:dyDescent="0.3">
      <c r="A5">
        <v>2001</v>
      </c>
      <c r="B5">
        <v>41.9</v>
      </c>
      <c r="C5">
        <v>41.9</v>
      </c>
    </row>
    <row r="6" spans="1:12" x14ac:dyDescent="0.3">
      <c r="A6">
        <v>2002</v>
      </c>
      <c r="B6">
        <v>42.65</v>
      </c>
      <c r="C6">
        <v>42.65</v>
      </c>
      <c r="G6" t="s">
        <v>11</v>
      </c>
    </row>
    <row r="7" spans="1:12" x14ac:dyDescent="0.3">
      <c r="A7">
        <v>2003</v>
      </c>
      <c r="B7">
        <v>43.39</v>
      </c>
      <c r="C7">
        <v>43.39</v>
      </c>
    </row>
    <row r="8" spans="1:12" x14ac:dyDescent="0.3">
      <c r="A8">
        <v>2004</v>
      </c>
      <c r="B8">
        <v>44.25</v>
      </c>
      <c r="C8">
        <v>44.25</v>
      </c>
      <c r="G8" t="s">
        <v>12</v>
      </c>
    </row>
    <row r="9" spans="1:12" x14ac:dyDescent="0.3">
      <c r="A9">
        <v>2005</v>
      </c>
      <c r="B9">
        <v>45.28</v>
      </c>
      <c r="C9">
        <v>45.28</v>
      </c>
      <c r="G9" t="s">
        <v>13</v>
      </c>
      <c r="H9">
        <v>0.78358623068491839</v>
      </c>
    </row>
    <row r="10" spans="1:12" x14ac:dyDescent="0.3">
      <c r="A10">
        <v>2006</v>
      </c>
      <c r="B10">
        <v>46.39</v>
      </c>
      <c r="C10">
        <v>46.39</v>
      </c>
      <c r="G10" t="s">
        <v>14</v>
      </c>
      <c r="H10">
        <v>0.61400738091899809</v>
      </c>
    </row>
    <row r="11" spans="1:12" x14ac:dyDescent="0.3">
      <c r="A11">
        <v>2007</v>
      </c>
      <c r="B11">
        <v>47.64</v>
      </c>
      <c r="C11">
        <v>47.64</v>
      </c>
      <c r="G11" t="s">
        <v>15</v>
      </c>
      <c r="H11">
        <v>0.61010846557474552</v>
      </c>
    </row>
    <row r="12" spans="1:12" x14ac:dyDescent="0.3">
      <c r="A12">
        <v>2008</v>
      </c>
      <c r="B12">
        <v>48.82</v>
      </c>
      <c r="C12">
        <v>48.82</v>
      </c>
      <c r="G12" t="s">
        <v>16</v>
      </c>
      <c r="H12">
        <v>10.039183291546184</v>
      </c>
    </row>
    <row r="13" spans="1:12" x14ac:dyDescent="0.3">
      <c r="A13">
        <v>2009</v>
      </c>
      <c r="B13">
        <v>49.66</v>
      </c>
      <c r="C13">
        <v>49.66</v>
      </c>
      <c r="G13" t="s">
        <v>17</v>
      </c>
      <c r="H13">
        <v>101</v>
      </c>
    </row>
    <row r="14" spans="1:12" x14ac:dyDescent="0.3">
      <c r="A14">
        <v>2010</v>
      </c>
      <c r="B14">
        <v>50.23</v>
      </c>
      <c r="C14">
        <v>50.23</v>
      </c>
    </row>
    <row r="15" spans="1:12" x14ac:dyDescent="0.3">
      <c r="A15">
        <v>2011</v>
      </c>
      <c r="B15">
        <v>51.11</v>
      </c>
      <c r="C15">
        <v>51.11</v>
      </c>
      <c r="G15" t="s">
        <v>18</v>
      </c>
    </row>
    <row r="16" spans="1:12" x14ac:dyDescent="0.3">
      <c r="A16">
        <v>2012</v>
      </c>
      <c r="B16">
        <v>52.05</v>
      </c>
      <c r="C16">
        <v>52.05</v>
      </c>
      <c r="H16" t="s">
        <v>19</v>
      </c>
      <c r="I16" t="s">
        <v>20</v>
      </c>
      <c r="J16" t="s">
        <v>21</v>
      </c>
      <c r="K16" t="s">
        <v>22</v>
      </c>
      <c r="L16" t="s">
        <v>23</v>
      </c>
    </row>
    <row r="17" spans="1:15" x14ac:dyDescent="0.3">
      <c r="A17">
        <v>2013</v>
      </c>
      <c r="B17">
        <v>52.93</v>
      </c>
      <c r="C17">
        <v>52.93</v>
      </c>
      <c r="G17" t="s">
        <v>24</v>
      </c>
      <c r="H17">
        <v>1</v>
      </c>
      <c r="I17">
        <v>15871.813552361993</v>
      </c>
      <c r="J17">
        <v>15871.813552361993</v>
      </c>
      <c r="K17">
        <v>157.48158826380171</v>
      </c>
      <c r="L17">
        <v>0</v>
      </c>
    </row>
    <row r="18" spans="1:15" x14ac:dyDescent="0.3">
      <c r="A18">
        <v>2014</v>
      </c>
      <c r="B18">
        <v>53.79</v>
      </c>
      <c r="C18">
        <v>53.79</v>
      </c>
      <c r="G18" t="s">
        <v>25</v>
      </c>
      <c r="H18">
        <v>99</v>
      </c>
      <c r="I18">
        <v>9977.7349149647489</v>
      </c>
      <c r="J18">
        <v>100.78520116126009</v>
      </c>
    </row>
    <row r="19" spans="1:15" x14ac:dyDescent="0.3">
      <c r="A19">
        <v>2015</v>
      </c>
      <c r="B19">
        <v>54.65</v>
      </c>
      <c r="C19">
        <v>54.65</v>
      </c>
      <c r="G19" t="s">
        <v>26</v>
      </c>
      <c r="H19">
        <v>100</v>
      </c>
      <c r="I19">
        <v>25849.548467326742</v>
      </c>
    </row>
    <row r="20" spans="1:15" x14ac:dyDescent="0.3">
      <c r="A20">
        <v>2016</v>
      </c>
      <c r="B20">
        <v>55.46</v>
      </c>
      <c r="C20">
        <v>55.46</v>
      </c>
    </row>
    <row r="21" spans="1:15" x14ac:dyDescent="0.3">
      <c r="A21">
        <v>2017</v>
      </c>
      <c r="B21">
        <v>56.21</v>
      </c>
      <c r="C21">
        <v>56.21</v>
      </c>
      <c r="H21" t="s">
        <v>27</v>
      </c>
      <c r="I21" t="s">
        <v>16</v>
      </c>
      <c r="J21" t="s">
        <v>28</v>
      </c>
      <c r="K21" t="s">
        <v>29</v>
      </c>
      <c r="L21" t="s">
        <v>30</v>
      </c>
      <c r="M21" t="s">
        <v>31</v>
      </c>
      <c r="N21" t="s">
        <v>30</v>
      </c>
      <c r="O21" t="s">
        <v>31</v>
      </c>
    </row>
    <row r="22" spans="1:15" x14ac:dyDescent="0.3">
      <c r="A22">
        <v>2018</v>
      </c>
      <c r="B22">
        <v>57.04</v>
      </c>
      <c r="C22">
        <v>57.04</v>
      </c>
      <c r="G22" t="s">
        <v>32</v>
      </c>
      <c r="H22">
        <v>127.68077300382106</v>
      </c>
      <c r="I22">
        <v>7.6380513225937712</v>
      </c>
      <c r="J22">
        <v>16.716406791629481</v>
      </c>
      <c r="K22">
        <v>1.3821584534686805E-30</v>
      </c>
      <c r="L22">
        <v>112.52522248452678</v>
      </c>
      <c r="M22">
        <v>142.83632352311534</v>
      </c>
      <c r="N22">
        <v>112.52522248452678</v>
      </c>
      <c r="O22">
        <v>142.83632352311534</v>
      </c>
    </row>
    <row r="23" spans="1:15" x14ac:dyDescent="0.3">
      <c r="A23">
        <v>2019</v>
      </c>
      <c r="B23">
        <v>57.78</v>
      </c>
      <c r="C23">
        <v>57.78</v>
      </c>
      <c r="F23" t="s">
        <v>46</v>
      </c>
      <c r="G23" t="s">
        <v>40</v>
      </c>
      <c r="H23">
        <v>-1.4842966041139718</v>
      </c>
      <c r="I23">
        <v>0.11827849797340666</v>
      </c>
      <c r="J23">
        <v>-12.549166835443717</v>
      </c>
      <c r="K23">
        <v>3.482862084395382E-22</v>
      </c>
      <c r="L23">
        <v>-1.7189867987294067</v>
      </c>
      <c r="M23">
        <v>-1.2496064094985369</v>
      </c>
      <c r="N23">
        <v>-1.7189867987294067</v>
      </c>
      <c r="O23">
        <v>-1.2496064094985369</v>
      </c>
    </row>
    <row r="24" spans="1:15" x14ac:dyDescent="0.3">
      <c r="A24">
        <v>2020</v>
      </c>
      <c r="B24">
        <v>58.03</v>
      </c>
      <c r="C24">
        <v>58.03</v>
      </c>
    </row>
    <row r="25" spans="1:15" x14ac:dyDescent="0.3">
      <c r="A25">
        <v>2021</v>
      </c>
      <c r="B25">
        <v>57.79</v>
      </c>
      <c r="C25">
        <v>57.79</v>
      </c>
    </row>
    <row r="26" spans="1:15" x14ac:dyDescent="0.3">
      <c r="A26">
        <v>2022</v>
      </c>
      <c r="B26">
        <v>58.23</v>
      </c>
      <c r="C26">
        <v>58.23</v>
      </c>
    </row>
    <row r="27" spans="1:15" x14ac:dyDescent="0.3">
      <c r="A27">
        <v>2023</v>
      </c>
      <c r="B27">
        <v>58.75</v>
      </c>
      <c r="C27">
        <v>58.74</v>
      </c>
    </row>
    <row r="28" spans="1:15" x14ac:dyDescent="0.3">
      <c r="A28">
        <v>2024</v>
      </c>
      <c r="B28">
        <v>59.24</v>
      </c>
      <c r="C28">
        <v>59.21</v>
      </c>
    </row>
    <row r="29" spans="1:15" x14ac:dyDescent="0.3">
      <c r="A29">
        <v>2025</v>
      </c>
      <c r="B29">
        <v>59.7</v>
      </c>
      <c r="C29">
        <v>58.75</v>
      </c>
    </row>
    <row r="30" spans="1:15" x14ac:dyDescent="0.3">
      <c r="A30">
        <v>2026</v>
      </c>
      <c r="B30">
        <v>60.14</v>
      </c>
      <c r="C30">
        <v>57.82</v>
      </c>
    </row>
    <row r="31" spans="1:15" x14ac:dyDescent="0.3">
      <c r="A31">
        <v>2027</v>
      </c>
      <c r="B31">
        <v>60.56</v>
      </c>
      <c r="C31">
        <v>56.79</v>
      </c>
    </row>
    <row r="32" spans="1:15" x14ac:dyDescent="0.3">
      <c r="A32">
        <v>2028</v>
      </c>
      <c r="B32">
        <v>60.96</v>
      </c>
      <c r="C32">
        <v>55.63</v>
      </c>
    </row>
    <row r="33" spans="1:4" x14ac:dyDescent="0.3">
      <c r="A33">
        <v>2029</v>
      </c>
      <c r="B33">
        <v>61.34</v>
      </c>
      <c r="C33">
        <v>54.33</v>
      </c>
    </row>
    <row r="34" spans="1:4" x14ac:dyDescent="0.3">
      <c r="A34">
        <v>2030</v>
      </c>
      <c r="B34">
        <v>61.69</v>
      </c>
      <c r="C34">
        <v>52.92</v>
      </c>
      <c r="D34">
        <v>52</v>
      </c>
    </row>
    <row r="35" spans="1:4" x14ac:dyDescent="0.3">
      <c r="A35">
        <v>2031</v>
      </c>
      <c r="B35">
        <v>62.03</v>
      </c>
      <c r="C35">
        <v>51.39</v>
      </c>
    </row>
    <row r="36" spans="1:4" x14ac:dyDescent="0.3">
      <c r="A36">
        <v>2032</v>
      </c>
      <c r="B36">
        <v>62.34</v>
      </c>
      <c r="C36">
        <v>49.73</v>
      </c>
    </row>
    <row r="37" spans="1:4" x14ac:dyDescent="0.3">
      <c r="A37">
        <v>2033</v>
      </c>
      <c r="B37">
        <v>62.64</v>
      </c>
      <c r="C37">
        <v>47.96</v>
      </c>
    </row>
    <row r="38" spans="1:4" x14ac:dyDescent="0.3">
      <c r="A38">
        <v>2034</v>
      </c>
      <c r="B38">
        <v>62.92</v>
      </c>
      <c r="C38">
        <v>46.09</v>
      </c>
    </row>
    <row r="39" spans="1:4" x14ac:dyDescent="0.3">
      <c r="A39">
        <v>2035</v>
      </c>
      <c r="B39">
        <v>63.2</v>
      </c>
      <c r="C39">
        <v>44.39</v>
      </c>
    </row>
    <row r="40" spans="1:4" x14ac:dyDescent="0.3">
      <c r="A40">
        <v>2036</v>
      </c>
      <c r="B40">
        <v>63.46</v>
      </c>
      <c r="C40">
        <v>42.8</v>
      </c>
    </row>
    <row r="41" spans="1:4" x14ac:dyDescent="0.3">
      <c r="A41">
        <v>2037</v>
      </c>
      <c r="B41">
        <v>63.71</v>
      </c>
      <c r="C41">
        <v>41.24</v>
      </c>
    </row>
    <row r="42" spans="1:4" x14ac:dyDescent="0.3">
      <c r="A42">
        <v>2038</v>
      </c>
      <c r="B42">
        <v>63.96</v>
      </c>
      <c r="C42">
        <v>39.729999999999997</v>
      </c>
    </row>
    <row r="43" spans="1:4" x14ac:dyDescent="0.3">
      <c r="A43">
        <v>2039</v>
      </c>
      <c r="B43">
        <v>64.209999999999994</v>
      </c>
      <c r="C43">
        <v>38.33</v>
      </c>
    </row>
    <row r="44" spans="1:4" x14ac:dyDescent="0.3">
      <c r="A44">
        <v>2040</v>
      </c>
      <c r="B44">
        <v>64.45</v>
      </c>
      <c r="C44">
        <v>37.08</v>
      </c>
    </row>
    <row r="45" spans="1:4" x14ac:dyDescent="0.3">
      <c r="A45">
        <v>2041</v>
      </c>
      <c r="B45">
        <v>64.69</v>
      </c>
      <c r="C45">
        <v>35.950000000000003</v>
      </c>
    </row>
    <row r="46" spans="1:4" x14ac:dyDescent="0.3">
      <c r="A46">
        <v>2042</v>
      </c>
      <c r="B46">
        <v>64.930000000000007</v>
      </c>
      <c r="C46">
        <v>34.97</v>
      </c>
    </row>
    <row r="47" spans="1:4" x14ac:dyDescent="0.3">
      <c r="A47">
        <v>2043</v>
      </c>
      <c r="B47">
        <v>65.17</v>
      </c>
      <c r="C47">
        <v>34.119999999999997</v>
      </c>
    </row>
    <row r="48" spans="1:4" x14ac:dyDescent="0.3">
      <c r="A48">
        <v>2044</v>
      </c>
      <c r="B48">
        <v>65.41</v>
      </c>
      <c r="C48">
        <v>33.340000000000003</v>
      </c>
    </row>
    <row r="49" spans="1:3" x14ac:dyDescent="0.3">
      <c r="A49">
        <v>2045</v>
      </c>
      <c r="B49">
        <v>65.64</v>
      </c>
      <c r="C49">
        <v>32.56</v>
      </c>
    </row>
    <row r="50" spans="1:3" x14ac:dyDescent="0.3">
      <c r="A50">
        <v>2046</v>
      </c>
      <c r="B50">
        <v>65.87</v>
      </c>
      <c r="C50">
        <v>31.82</v>
      </c>
    </row>
    <row r="51" spans="1:3" x14ac:dyDescent="0.3">
      <c r="A51">
        <v>2047</v>
      </c>
      <c r="B51">
        <v>66.099999999999994</v>
      </c>
      <c r="C51">
        <v>31.15</v>
      </c>
    </row>
    <row r="52" spans="1:3" x14ac:dyDescent="0.3">
      <c r="A52">
        <v>2048</v>
      </c>
      <c r="B52">
        <v>66.319999999999993</v>
      </c>
      <c r="C52">
        <v>30.55</v>
      </c>
    </row>
    <row r="53" spans="1:3" x14ac:dyDescent="0.3">
      <c r="A53">
        <v>2049</v>
      </c>
      <c r="B53">
        <v>66.55</v>
      </c>
      <c r="C53">
        <v>29.95</v>
      </c>
    </row>
    <row r="54" spans="1:3" x14ac:dyDescent="0.3">
      <c r="A54">
        <v>2050</v>
      </c>
      <c r="B54">
        <v>66.78</v>
      </c>
      <c r="C54">
        <v>29.33</v>
      </c>
    </row>
    <row r="55" spans="1:3" x14ac:dyDescent="0.3">
      <c r="A55">
        <v>2051</v>
      </c>
      <c r="B55">
        <v>67.010000000000005</v>
      </c>
      <c r="C55">
        <v>28.66</v>
      </c>
    </row>
    <row r="56" spans="1:3" x14ac:dyDescent="0.3">
      <c r="A56">
        <v>2052</v>
      </c>
      <c r="B56">
        <v>67.23</v>
      </c>
      <c r="C56">
        <v>27.96</v>
      </c>
    </row>
    <row r="57" spans="1:3" x14ac:dyDescent="0.3">
      <c r="A57">
        <v>2053</v>
      </c>
      <c r="B57">
        <v>67.459999999999994</v>
      </c>
      <c r="C57">
        <v>27.23</v>
      </c>
    </row>
    <row r="58" spans="1:3" x14ac:dyDescent="0.3">
      <c r="A58">
        <v>2054</v>
      </c>
      <c r="B58">
        <v>67.680000000000007</v>
      </c>
      <c r="C58">
        <v>26.48</v>
      </c>
    </row>
    <row r="59" spans="1:3" x14ac:dyDescent="0.3">
      <c r="A59">
        <v>2055</v>
      </c>
      <c r="B59">
        <v>67.900000000000006</v>
      </c>
      <c r="C59">
        <v>25.81</v>
      </c>
    </row>
    <row r="60" spans="1:3" x14ac:dyDescent="0.3">
      <c r="A60">
        <v>2056</v>
      </c>
      <c r="B60">
        <v>68.12</v>
      </c>
      <c r="C60">
        <v>25.22</v>
      </c>
    </row>
    <row r="61" spans="1:3" x14ac:dyDescent="0.3">
      <c r="A61">
        <v>2057</v>
      </c>
      <c r="B61">
        <v>68.33</v>
      </c>
      <c r="C61">
        <v>24.68</v>
      </c>
    </row>
    <row r="62" spans="1:3" x14ac:dyDescent="0.3">
      <c r="A62">
        <v>2058</v>
      </c>
      <c r="B62">
        <v>68.540000000000006</v>
      </c>
      <c r="C62">
        <v>24.17</v>
      </c>
    </row>
    <row r="63" spans="1:3" x14ac:dyDescent="0.3">
      <c r="A63">
        <v>2059</v>
      </c>
      <c r="B63">
        <v>68.739999999999995</v>
      </c>
      <c r="C63">
        <v>23.68</v>
      </c>
    </row>
    <row r="64" spans="1:3" x14ac:dyDescent="0.3">
      <c r="A64">
        <v>2060</v>
      </c>
      <c r="B64">
        <v>68.94</v>
      </c>
      <c r="C64">
        <v>23.2</v>
      </c>
    </row>
    <row r="65" spans="1:3" x14ac:dyDescent="0.3">
      <c r="A65">
        <v>2061</v>
      </c>
      <c r="B65">
        <v>69.13</v>
      </c>
      <c r="C65">
        <v>22.74</v>
      </c>
    </row>
    <row r="66" spans="1:3" x14ac:dyDescent="0.3">
      <c r="A66">
        <v>2062</v>
      </c>
      <c r="B66">
        <v>69.319999999999993</v>
      </c>
      <c r="C66">
        <v>22.29</v>
      </c>
    </row>
    <row r="67" spans="1:3" x14ac:dyDescent="0.3">
      <c r="A67">
        <v>2063</v>
      </c>
      <c r="B67">
        <v>69.5</v>
      </c>
      <c r="C67">
        <v>21.85</v>
      </c>
    </row>
    <row r="68" spans="1:3" x14ac:dyDescent="0.3">
      <c r="A68">
        <v>2064</v>
      </c>
      <c r="B68">
        <v>69.680000000000007</v>
      </c>
      <c r="C68">
        <v>21.43</v>
      </c>
    </row>
    <row r="69" spans="1:3" x14ac:dyDescent="0.3">
      <c r="A69">
        <v>2065</v>
      </c>
      <c r="B69">
        <v>69.849999999999994</v>
      </c>
      <c r="C69">
        <v>21.02</v>
      </c>
    </row>
    <row r="70" spans="1:3" x14ac:dyDescent="0.3">
      <c r="A70">
        <v>2066</v>
      </c>
      <c r="B70">
        <v>70.02</v>
      </c>
      <c r="C70">
        <v>20.61</v>
      </c>
    </row>
    <row r="71" spans="1:3" x14ac:dyDescent="0.3">
      <c r="A71">
        <v>2067</v>
      </c>
      <c r="B71">
        <v>70.180000000000007</v>
      </c>
      <c r="C71">
        <v>20.22</v>
      </c>
    </row>
    <row r="72" spans="1:3" x14ac:dyDescent="0.3">
      <c r="A72">
        <v>2068</v>
      </c>
      <c r="B72">
        <v>70.33</v>
      </c>
      <c r="C72">
        <v>19.84</v>
      </c>
    </row>
    <row r="73" spans="1:3" x14ac:dyDescent="0.3">
      <c r="A73">
        <v>2069</v>
      </c>
      <c r="B73">
        <v>70.48</v>
      </c>
      <c r="C73">
        <v>19.47</v>
      </c>
    </row>
    <row r="74" spans="1:3" x14ac:dyDescent="0.3">
      <c r="A74">
        <v>2070</v>
      </c>
      <c r="B74">
        <v>70.62</v>
      </c>
      <c r="C74">
        <v>19.12</v>
      </c>
    </row>
    <row r="75" spans="1:3" x14ac:dyDescent="0.3">
      <c r="A75">
        <v>2071</v>
      </c>
      <c r="B75">
        <v>70.760000000000005</v>
      </c>
      <c r="C75">
        <v>18.77</v>
      </c>
    </row>
    <row r="76" spans="1:3" x14ac:dyDescent="0.3">
      <c r="A76">
        <v>2072</v>
      </c>
      <c r="B76">
        <v>70.88</v>
      </c>
      <c r="C76">
        <v>18.43</v>
      </c>
    </row>
    <row r="77" spans="1:3" x14ac:dyDescent="0.3">
      <c r="A77">
        <v>2073</v>
      </c>
      <c r="B77">
        <v>71</v>
      </c>
      <c r="C77">
        <v>18.100000000000001</v>
      </c>
    </row>
    <row r="78" spans="1:3" x14ac:dyDescent="0.3">
      <c r="A78">
        <v>2074</v>
      </c>
      <c r="B78">
        <v>71.12</v>
      </c>
      <c r="C78">
        <v>17.78</v>
      </c>
    </row>
    <row r="79" spans="1:3" x14ac:dyDescent="0.3">
      <c r="A79">
        <v>2075</v>
      </c>
      <c r="B79">
        <v>71.22</v>
      </c>
      <c r="C79">
        <v>17.47</v>
      </c>
    </row>
    <row r="80" spans="1:3" x14ac:dyDescent="0.3">
      <c r="A80">
        <v>2076</v>
      </c>
      <c r="B80">
        <v>71.319999999999993</v>
      </c>
      <c r="C80">
        <v>17.16</v>
      </c>
    </row>
    <row r="81" spans="1:3" x14ac:dyDescent="0.3">
      <c r="A81">
        <v>2077</v>
      </c>
      <c r="B81">
        <v>71.41</v>
      </c>
      <c r="C81">
        <v>16.87</v>
      </c>
    </row>
    <row r="82" spans="1:3" x14ac:dyDescent="0.3">
      <c r="A82">
        <v>2078</v>
      </c>
      <c r="B82">
        <v>71.489999999999995</v>
      </c>
      <c r="C82">
        <v>16.59</v>
      </c>
    </row>
    <row r="83" spans="1:3" x14ac:dyDescent="0.3">
      <c r="A83">
        <v>2079</v>
      </c>
      <c r="B83">
        <v>71.56</v>
      </c>
      <c r="C83">
        <v>16.32</v>
      </c>
    </row>
    <row r="84" spans="1:3" x14ac:dyDescent="0.3">
      <c r="A84">
        <v>2080</v>
      </c>
      <c r="B84">
        <v>71.62</v>
      </c>
      <c r="C84">
        <v>16.059999999999999</v>
      </c>
    </row>
    <row r="85" spans="1:3" x14ac:dyDescent="0.3">
      <c r="A85">
        <v>2081</v>
      </c>
      <c r="B85">
        <v>71.67</v>
      </c>
      <c r="C85">
        <v>15.8</v>
      </c>
    </row>
    <row r="86" spans="1:3" x14ac:dyDescent="0.3">
      <c r="A86">
        <v>2082</v>
      </c>
      <c r="B86">
        <v>71.709999999999994</v>
      </c>
      <c r="C86">
        <v>15.55</v>
      </c>
    </row>
    <row r="87" spans="1:3" x14ac:dyDescent="0.3">
      <c r="A87">
        <v>2083</v>
      </c>
      <c r="B87">
        <v>71.75</v>
      </c>
      <c r="C87">
        <v>15.31</v>
      </c>
    </row>
    <row r="88" spans="1:3" x14ac:dyDescent="0.3">
      <c r="A88">
        <v>2084</v>
      </c>
      <c r="B88">
        <v>71.78</v>
      </c>
      <c r="C88">
        <v>15.07</v>
      </c>
    </row>
    <row r="89" spans="1:3" x14ac:dyDescent="0.3">
      <c r="A89">
        <v>2085</v>
      </c>
      <c r="B89">
        <v>71.81</v>
      </c>
      <c r="C89">
        <v>14.84</v>
      </c>
    </row>
    <row r="90" spans="1:3" x14ac:dyDescent="0.3">
      <c r="A90">
        <v>2086</v>
      </c>
      <c r="B90">
        <v>71.83</v>
      </c>
      <c r="C90">
        <v>14.62</v>
      </c>
    </row>
    <row r="91" spans="1:3" x14ac:dyDescent="0.3">
      <c r="A91">
        <v>2087</v>
      </c>
      <c r="B91">
        <v>71.84</v>
      </c>
      <c r="C91">
        <v>14.4</v>
      </c>
    </row>
    <row r="92" spans="1:3" x14ac:dyDescent="0.3">
      <c r="A92">
        <v>2088</v>
      </c>
      <c r="B92">
        <v>71.849999999999994</v>
      </c>
      <c r="C92">
        <v>14.19</v>
      </c>
    </row>
    <row r="93" spans="1:3" x14ac:dyDescent="0.3">
      <c r="A93">
        <v>2089</v>
      </c>
      <c r="B93">
        <v>71.849999999999994</v>
      </c>
      <c r="C93">
        <v>13.98</v>
      </c>
    </row>
    <row r="94" spans="1:3" x14ac:dyDescent="0.3">
      <c r="A94">
        <v>2090</v>
      </c>
      <c r="B94">
        <v>71.849999999999994</v>
      </c>
      <c r="C94">
        <v>13.78</v>
      </c>
    </row>
    <row r="95" spans="1:3" x14ac:dyDescent="0.3">
      <c r="A95">
        <v>2091</v>
      </c>
      <c r="B95">
        <v>71.84</v>
      </c>
      <c r="C95">
        <v>13.59</v>
      </c>
    </row>
    <row r="96" spans="1:3" x14ac:dyDescent="0.3">
      <c r="A96">
        <v>2092</v>
      </c>
      <c r="B96">
        <v>71.83</v>
      </c>
      <c r="C96">
        <v>13.4</v>
      </c>
    </row>
    <row r="97" spans="1:3" x14ac:dyDescent="0.3">
      <c r="A97">
        <v>2093</v>
      </c>
      <c r="B97">
        <v>71.819999999999993</v>
      </c>
      <c r="C97">
        <v>13.22</v>
      </c>
    </row>
    <row r="98" spans="1:3" x14ac:dyDescent="0.3">
      <c r="A98">
        <v>2094</v>
      </c>
      <c r="B98">
        <v>71.81</v>
      </c>
      <c r="C98">
        <v>13.04</v>
      </c>
    </row>
    <row r="99" spans="1:3" x14ac:dyDescent="0.3">
      <c r="A99">
        <v>2095</v>
      </c>
      <c r="B99">
        <v>71.790000000000006</v>
      </c>
      <c r="C99">
        <v>12.88</v>
      </c>
    </row>
    <row r="100" spans="1:3" x14ac:dyDescent="0.3">
      <c r="A100">
        <v>2096</v>
      </c>
      <c r="B100">
        <v>71.77</v>
      </c>
      <c r="C100">
        <v>12.71</v>
      </c>
    </row>
    <row r="101" spans="1:3" x14ac:dyDescent="0.3">
      <c r="A101">
        <v>2097</v>
      </c>
      <c r="B101">
        <v>71.75</v>
      </c>
      <c r="C101">
        <v>12.55</v>
      </c>
    </row>
    <row r="102" spans="1:3" x14ac:dyDescent="0.3">
      <c r="A102">
        <v>2098</v>
      </c>
      <c r="B102">
        <v>71.73</v>
      </c>
      <c r="C102">
        <v>12.4</v>
      </c>
    </row>
    <row r="103" spans="1:3" x14ac:dyDescent="0.3">
      <c r="A103">
        <v>2099</v>
      </c>
      <c r="B103">
        <v>71.709999999999994</v>
      </c>
      <c r="C103">
        <v>12.25</v>
      </c>
    </row>
    <row r="104" spans="1:3" x14ac:dyDescent="0.3">
      <c r="A104">
        <v>2100</v>
      </c>
      <c r="B104">
        <v>71.69</v>
      </c>
      <c r="C104">
        <v>12.1</v>
      </c>
    </row>
  </sheetData>
  <pageMargins left="0.7" right="0.7" top="0.75" bottom="0.75" header="0.3" footer="0.3"/>
  <drawing r:id="rId1"/>
  <extLst>
    <ext xmlns:x15="http://schemas.microsoft.com/office/spreadsheetml/2010/11/main" uri="{F7C9EE02-42E1-4005-9D12-6889AFFD525C}">
      <x15:webExtensions xmlns:xm="http://schemas.microsoft.com/office/excel/2006/main">
        <x15:webExtension appRef="{8AAA72C3-7487-4331-B053-A22454E2A5E5}">
          <xm:f>'Linear Regression'!$B$3:$C$104</xm:f>
        </x15:webExtension>
      </x15:webExtens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4513C-34DB-42E3-A9A0-8C6812DAD30B}">
  <dimension ref="A1:H103"/>
  <sheetViews>
    <sheetView zoomScale="38" workbookViewId="0">
      <selection activeCell="Q3" sqref="Q3"/>
    </sheetView>
  </sheetViews>
  <sheetFormatPr defaultRowHeight="14.4" x14ac:dyDescent="0.3"/>
  <sheetData>
    <row r="1" spans="1:8" x14ac:dyDescent="0.3">
      <c r="A1" s="20" t="s">
        <v>86</v>
      </c>
      <c r="B1" s="20"/>
      <c r="C1" s="20"/>
      <c r="D1" s="20"/>
      <c r="E1" s="20"/>
    </row>
    <row r="2" spans="1:8" x14ac:dyDescent="0.3">
      <c r="A2" s="26" t="s">
        <v>39</v>
      </c>
      <c r="B2" s="26" t="s">
        <v>87</v>
      </c>
      <c r="C2" s="26" t="s">
        <v>88</v>
      </c>
      <c r="D2" s="26" t="s">
        <v>89</v>
      </c>
      <c r="E2" s="26" t="s">
        <v>90</v>
      </c>
      <c r="F2" s="26" t="s">
        <v>91</v>
      </c>
      <c r="G2" s="26" t="s">
        <v>92</v>
      </c>
      <c r="H2" s="26" t="s">
        <v>93</v>
      </c>
    </row>
    <row r="3" spans="1:8" x14ac:dyDescent="0.3">
      <c r="A3" s="27">
        <v>2000</v>
      </c>
      <c r="B3" s="27">
        <v>111.89</v>
      </c>
      <c r="C3" s="27">
        <v>148.44999999999999</v>
      </c>
      <c r="D3" s="27">
        <v>89.73</v>
      </c>
      <c r="E3" s="27">
        <v>10.76</v>
      </c>
      <c r="F3" s="27">
        <v>42.4</v>
      </c>
      <c r="G3" s="27">
        <v>6.93</v>
      </c>
      <c r="H3" s="27">
        <v>0</v>
      </c>
    </row>
    <row r="4" spans="1:8" x14ac:dyDescent="0.3">
      <c r="A4" s="27">
        <v>2001</v>
      </c>
      <c r="B4" s="27">
        <v>114.62</v>
      </c>
      <c r="C4" s="27">
        <v>151.06</v>
      </c>
      <c r="D4" s="27">
        <v>92.44</v>
      </c>
      <c r="E4" s="27">
        <v>11.32</v>
      </c>
      <c r="F4" s="27">
        <v>43.17</v>
      </c>
      <c r="G4" s="27">
        <v>7.01</v>
      </c>
      <c r="H4" s="27">
        <v>0</v>
      </c>
    </row>
    <row r="5" spans="1:8" x14ac:dyDescent="0.3">
      <c r="A5" s="27">
        <v>2002</v>
      </c>
      <c r="B5" s="27">
        <v>117.34</v>
      </c>
      <c r="C5" s="27">
        <v>152.94999999999999</v>
      </c>
      <c r="D5" s="27">
        <v>94.83</v>
      </c>
      <c r="E5" s="27">
        <v>11.94</v>
      </c>
      <c r="F5" s="27">
        <v>43.71</v>
      </c>
      <c r="G5" s="27">
        <v>7.17</v>
      </c>
      <c r="H5" s="27">
        <v>0</v>
      </c>
    </row>
    <row r="6" spans="1:8" x14ac:dyDescent="0.3">
      <c r="A6" s="27">
        <v>2003</v>
      </c>
      <c r="B6" s="27">
        <v>120.13</v>
      </c>
      <c r="C6" s="27">
        <v>154.55000000000001</v>
      </c>
      <c r="D6" s="27">
        <v>97.15</v>
      </c>
      <c r="E6" s="27">
        <v>12.6</v>
      </c>
      <c r="F6" s="27">
        <v>44.19</v>
      </c>
      <c r="G6" s="27">
        <v>7.39</v>
      </c>
      <c r="H6" s="27">
        <v>0</v>
      </c>
    </row>
    <row r="7" spans="1:8" x14ac:dyDescent="0.3">
      <c r="A7" s="27">
        <v>2004</v>
      </c>
      <c r="B7" s="27">
        <v>123.27</v>
      </c>
      <c r="C7" s="27">
        <v>156.57</v>
      </c>
      <c r="D7" s="27">
        <v>99.84</v>
      </c>
      <c r="E7" s="27">
        <v>13.28</v>
      </c>
      <c r="F7" s="27">
        <v>44.82</v>
      </c>
      <c r="G7" s="27">
        <v>7.67</v>
      </c>
      <c r="H7" s="27">
        <v>0</v>
      </c>
    </row>
    <row r="8" spans="1:8" x14ac:dyDescent="0.3">
      <c r="A8" s="27">
        <v>2005</v>
      </c>
      <c r="B8" s="27">
        <v>126.88</v>
      </c>
      <c r="C8" s="27">
        <v>159.22999999999999</v>
      </c>
      <c r="D8" s="27">
        <v>103.08</v>
      </c>
      <c r="E8" s="27">
        <v>13.96</v>
      </c>
      <c r="F8" s="27">
        <v>45.67</v>
      </c>
      <c r="G8" s="27">
        <v>7.98</v>
      </c>
      <c r="H8" s="27">
        <v>0</v>
      </c>
    </row>
    <row r="9" spans="1:8" x14ac:dyDescent="0.3">
      <c r="A9" s="27">
        <v>2006</v>
      </c>
      <c r="B9" s="27">
        <v>130.71</v>
      </c>
      <c r="C9" s="27">
        <v>162.16</v>
      </c>
      <c r="D9" s="27">
        <v>106.64</v>
      </c>
      <c r="E9" s="27">
        <v>14.66</v>
      </c>
      <c r="F9" s="27">
        <v>46.61</v>
      </c>
      <c r="G9" s="27">
        <v>8.32</v>
      </c>
      <c r="H9" s="27">
        <v>0</v>
      </c>
    </row>
    <row r="10" spans="1:8" x14ac:dyDescent="0.3">
      <c r="A10" s="27">
        <v>2007</v>
      </c>
      <c r="B10" s="27">
        <v>134.80000000000001</v>
      </c>
      <c r="C10" s="27">
        <v>165.47</v>
      </c>
      <c r="D10" s="27">
        <v>110.61</v>
      </c>
      <c r="E10" s="27">
        <v>15.4</v>
      </c>
      <c r="F10" s="27">
        <v>47.7</v>
      </c>
      <c r="G10" s="27">
        <v>8.69</v>
      </c>
      <c r="H10" s="27">
        <v>0</v>
      </c>
    </row>
    <row r="11" spans="1:8" x14ac:dyDescent="0.3">
      <c r="A11" s="27">
        <v>2008</v>
      </c>
      <c r="B11" s="27">
        <v>138.85</v>
      </c>
      <c r="C11" s="27">
        <v>168.76</v>
      </c>
      <c r="D11" s="27">
        <v>114.61</v>
      </c>
      <c r="E11" s="27">
        <v>16.170000000000002</v>
      </c>
      <c r="F11" s="27">
        <v>48.77</v>
      </c>
      <c r="G11" s="27">
        <v>9.07</v>
      </c>
      <c r="H11" s="27">
        <v>0</v>
      </c>
    </row>
    <row r="12" spans="1:8" x14ac:dyDescent="0.3">
      <c r="A12" s="27">
        <v>2009</v>
      </c>
      <c r="B12" s="27">
        <v>141.79</v>
      </c>
      <c r="C12" s="27">
        <v>170.68</v>
      </c>
      <c r="D12" s="27">
        <v>117.41</v>
      </c>
      <c r="E12" s="27">
        <v>16.940000000000001</v>
      </c>
      <c r="F12" s="27">
        <v>49.37</v>
      </c>
      <c r="G12" s="27">
        <v>9.4600000000000009</v>
      </c>
      <c r="H12" s="27">
        <v>0</v>
      </c>
    </row>
    <row r="13" spans="1:8" x14ac:dyDescent="0.3">
      <c r="A13" s="27">
        <v>2010</v>
      </c>
      <c r="B13" s="27">
        <v>143.44999999999999</v>
      </c>
      <c r="C13" s="27">
        <v>171.38</v>
      </c>
      <c r="D13" s="27">
        <v>119.06</v>
      </c>
      <c r="E13" s="27">
        <v>17.62</v>
      </c>
      <c r="F13" s="27">
        <v>49.58</v>
      </c>
      <c r="G13" s="27">
        <v>9.84</v>
      </c>
      <c r="H13" s="27">
        <v>0</v>
      </c>
    </row>
    <row r="14" spans="1:8" x14ac:dyDescent="0.3">
      <c r="A14" s="27">
        <v>2011</v>
      </c>
      <c r="B14" s="27">
        <v>146.27000000000001</v>
      </c>
      <c r="C14" s="27">
        <v>173.66</v>
      </c>
      <c r="D14" s="27">
        <v>121.98</v>
      </c>
      <c r="E14" s="27">
        <v>18.329999999999998</v>
      </c>
      <c r="F14" s="27">
        <v>50.28</v>
      </c>
      <c r="G14" s="27">
        <v>10.19</v>
      </c>
      <c r="H14" s="27">
        <v>0</v>
      </c>
    </row>
    <row r="15" spans="1:8" x14ac:dyDescent="0.3">
      <c r="A15" s="27">
        <v>2012</v>
      </c>
      <c r="B15" s="27">
        <v>149.19</v>
      </c>
      <c r="C15" s="27">
        <v>176.25</v>
      </c>
      <c r="D15" s="27">
        <v>125.06</v>
      </c>
      <c r="E15" s="27">
        <v>19.03</v>
      </c>
      <c r="F15" s="27">
        <v>51.06</v>
      </c>
      <c r="G15" s="27">
        <v>10.5</v>
      </c>
      <c r="H15" s="27">
        <v>0</v>
      </c>
    </row>
    <row r="16" spans="1:8" x14ac:dyDescent="0.3">
      <c r="A16" s="27">
        <v>2013</v>
      </c>
      <c r="B16" s="27">
        <v>151.77000000000001</v>
      </c>
      <c r="C16" s="27">
        <v>178.61</v>
      </c>
      <c r="D16" s="27">
        <v>128</v>
      </c>
      <c r="E16" s="27">
        <v>19.73</v>
      </c>
      <c r="F16" s="27">
        <v>51.78</v>
      </c>
      <c r="G16" s="27">
        <v>10.76</v>
      </c>
      <c r="H16" s="27">
        <v>0</v>
      </c>
    </row>
    <row r="17" spans="1:8" x14ac:dyDescent="0.3">
      <c r="A17" s="27">
        <v>2014</v>
      </c>
      <c r="B17" s="27">
        <v>154.13</v>
      </c>
      <c r="C17" s="27">
        <v>180.91</v>
      </c>
      <c r="D17" s="27">
        <v>130.97999999999999</v>
      </c>
      <c r="E17" s="27">
        <v>20.5</v>
      </c>
      <c r="F17" s="27">
        <v>52.49</v>
      </c>
      <c r="G17" s="27">
        <v>10.96</v>
      </c>
      <c r="H17" s="27">
        <v>0</v>
      </c>
    </row>
    <row r="18" spans="1:8" x14ac:dyDescent="0.3">
      <c r="A18" s="27">
        <v>2015</v>
      </c>
      <c r="B18" s="27">
        <v>156.37</v>
      </c>
      <c r="C18" s="27">
        <v>183.27</v>
      </c>
      <c r="D18" s="27">
        <v>134.06</v>
      </c>
      <c r="E18" s="27">
        <v>21.35</v>
      </c>
      <c r="F18" s="27">
        <v>53.23</v>
      </c>
      <c r="G18" s="27">
        <v>11.11</v>
      </c>
      <c r="H18" s="27">
        <v>0</v>
      </c>
    </row>
    <row r="19" spans="1:8" x14ac:dyDescent="0.3">
      <c r="A19" s="27">
        <v>2016</v>
      </c>
      <c r="B19" s="27">
        <v>158.15</v>
      </c>
      <c r="C19" s="27">
        <v>185.56</v>
      </c>
      <c r="D19" s="27">
        <v>137.01</v>
      </c>
      <c r="E19" s="27">
        <v>22.33</v>
      </c>
      <c r="F19" s="27">
        <v>53.98</v>
      </c>
      <c r="G19" s="27">
        <v>11.22</v>
      </c>
      <c r="H19" s="27">
        <v>0</v>
      </c>
    </row>
    <row r="20" spans="1:8" x14ac:dyDescent="0.3">
      <c r="A20" s="27">
        <v>2017</v>
      </c>
      <c r="B20" s="27">
        <v>159.58000000000001</v>
      </c>
      <c r="C20" s="27">
        <v>187.9</v>
      </c>
      <c r="D20" s="27">
        <v>139.91999999999999</v>
      </c>
      <c r="E20" s="27">
        <v>23.49</v>
      </c>
      <c r="F20" s="27">
        <v>54.76</v>
      </c>
      <c r="G20" s="27">
        <v>11.28</v>
      </c>
      <c r="H20" s="27">
        <v>0</v>
      </c>
    </row>
    <row r="21" spans="1:8" x14ac:dyDescent="0.3">
      <c r="A21" s="27">
        <v>2018</v>
      </c>
      <c r="B21" s="27">
        <v>160.97</v>
      </c>
      <c r="C21" s="27">
        <v>190.46</v>
      </c>
      <c r="D21" s="27">
        <v>142.93</v>
      </c>
      <c r="E21" s="27">
        <v>24.85</v>
      </c>
      <c r="F21" s="27">
        <v>55.62</v>
      </c>
      <c r="G21" s="27">
        <v>11.32</v>
      </c>
      <c r="H21" s="27">
        <v>0</v>
      </c>
    </row>
    <row r="22" spans="1:8" x14ac:dyDescent="0.3">
      <c r="A22" s="27">
        <v>2019</v>
      </c>
      <c r="B22" s="27">
        <v>162</v>
      </c>
      <c r="C22" s="27">
        <v>192.91</v>
      </c>
      <c r="D22" s="27">
        <v>145.71</v>
      </c>
      <c r="E22" s="27">
        <v>26.44</v>
      </c>
      <c r="F22" s="27">
        <v>56.43</v>
      </c>
      <c r="G22" s="27">
        <v>11.34</v>
      </c>
      <c r="H22" s="27">
        <v>0</v>
      </c>
    </row>
    <row r="23" spans="1:8" x14ac:dyDescent="0.3">
      <c r="A23" s="27">
        <v>2020</v>
      </c>
      <c r="B23" s="27">
        <v>161.26</v>
      </c>
      <c r="C23" s="27">
        <v>193.71</v>
      </c>
      <c r="D23" s="27">
        <v>146.72999999999999</v>
      </c>
      <c r="E23" s="27">
        <v>28.18</v>
      </c>
      <c r="F23" s="27">
        <v>56.69</v>
      </c>
      <c r="G23" s="27">
        <v>11.35</v>
      </c>
      <c r="H23" s="27">
        <v>0</v>
      </c>
    </row>
    <row r="24" spans="1:8" x14ac:dyDescent="0.3">
      <c r="A24" s="27">
        <v>2021</v>
      </c>
      <c r="B24" s="27">
        <v>158.6</v>
      </c>
      <c r="C24" s="27">
        <v>192.7</v>
      </c>
      <c r="D24" s="27">
        <v>146.11000000000001</v>
      </c>
      <c r="E24" s="27">
        <v>29.95</v>
      </c>
      <c r="F24" s="27">
        <v>56.42</v>
      </c>
      <c r="G24" s="27">
        <v>11.35</v>
      </c>
      <c r="H24" s="27">
        <v>0</v>
      </c>
    </row>
    <row r="25" spans="1:8" x14ac:dyDescent="0.3">
      <c r="A25" s="27">
        <v>2022</v>
      </c>
      <c r="B25" s="27">
        <v>158.82</v>
      </c>
      <c r="C25" s="27">
        <v>194.59</v>
      </c>
      <c r="D25" s="27">
        <v>148.16999999999999</v>
      </c>
      <c r="E25" s="27">
        <v>31.9</v>
      </c>
      <c r="F25" s="27">
        <v>57.07</v>
      </c>
      <c r="G25" s="27">
        <v>11.34</v>
      </c>
      <c r="H25" s="27">
        <v>0</v>
      </c>
    </row>
    <row r="26" spans="1:8" x14ac:dyDescent="0.3">
      <c r="A26" s="27">
        <v>2023</v>
      </c>
      <c r="B26" s="27">
        <v>159.35</v>
      </c>
      <c r="C26" s="27">
        <v>196.55</v>
      </c>
      <c r="D26" s="27">
        <v>150.29</v>
      </c>
      <c r="E26" s="27">
        <v>33.86</v>
      </c>
      <c r="F26" s="27">
        <v>57.73</v>
      </c>
      <c r="G26" s="27">
        <v>11.31</v>
      </c>
      <c r="H26" s="27">
        <v>0</v>
      </c>
    </row>
    <row r="27" spans="1:8" x14ac:dyDescent="0.3">
      <c r="A27" s="27">
        <v>2024</v>
      </c>
      <c r="B27" s="27">
        <v>159.61000000000001</v>
      </c>
      <c r="C27" s="27">
        <v>198.12</v>
      </c>
      <c r="D27" s="27">
        <v>152.16</v>
      </c>
      <c r="E27" s="27">
        <v>35.92</v>
      </c>
      <c r="F27" s="27">
        <v>58.27</v>
      </c>
      <c r="G27" s="27">
        <v>11.28</v>
      </c>
      <c r="H27" s="27">
        <v>0</v>
      </c>
    </row>
    <row r="28" spans="1:8" x14ac:dyDescent="0.3">
      <c r="A28" s="27">
        <v>2025</v>
      </c>
      <c r="B28" s="27">
        <v>154.5</v>
      </c>
      <c r="C28" s="27">
        <v>197.65</v>
      </c>
      <c r="D28" s="27">
        <v>151.11000000000001</v>
      </c>
      <c r="E28" s="27">
        <v>38.200000000000003</v>
      </c>
      <c r="F28" s="27">
        <v>58.72</v>
      </c>
      <c r="G28" s="27">
        <v>11.24</v>
      </c>
      <c r="H28" s="27">
        <v>0</v>
      </c>
    </row>
    <row r="29" spans="1:8" x14ac:dyDescent="0.3">
      <c r="A29" s="27">
        <v>2026</v>
      </c>
      <c r="B29" s="27">
        <v>146.59</v>
      </c>
      <c r="C29" s="27">
        <v>196.29</v>
      </c>
      <c r="D29" s="27">
        <v>149.04</v>
      </c>
      <c r="E29" s="27">
        <v>40.99</v>
      </c>
      <c r="F29" s="27">
        <v>59.33</v>
      </c>
      <c r="G29" s="27">
        <v>11.22</v>
      </c>
      <c r="H29" s="27">
        <v>0</v>
      </c>
    </row>
    <row r="30" spans="1:8" x14ac:dyDescent="0.3">
      <c r="A30" s="27">
        <v>2027</v>
      </c>
      <c r="B30" s="27">
        <v>138.68</v>
      </c>
      <c r="C30" s="27">
        <v>194.72</v>
      </c>
      <c r="D30" s="27">
        <v>146.52000000000001</v>
      </c>
      <c r="E30" s="27">
        <v>44.38</v>
      </c>
      <c r="F30" s="27">
        <v>59.98</v>
      </c>
      <c r="G30" s="27">
        <v>11.21</v>
      </c>
      <c r="H30" s="27">
        <v>0.02</v>
      </c>
    </row>
    <row r="31" spans="1:8" x14ac:dyDescent="0.3">
      <c r="A31" s="27">
        <v>2028</v>
      </c>
      <c r="B31" s="27">
        <v>130.91</v>
      </c>
      <c r="C31" s="27">
        <v>192.83</v>
      </c>
      <c r="D31" s="27">
        <v>143.29</v>
      </c>
      <c r="E31" s="27">
        <v>48.45</v>
      </c>
      <c r="F31" s="27">
        <v>60.6</v>
      </c>
      <c r="G31" s="27">
        <v>11.23</v>
      </c>
      <c r="H31" s="27">
        <v>7.0000000000000007E-2</v>
      </c>
    </row>
    <row r="32" spans="1:8" x14ac:dyDescent="0.3">
      <c r="A32" s="27">
        <v>2029</v>
      </c>
      <c r="B32" s="27">
        <v>123.22</v>
      </c>
      <c r="C32" s="27">
        <v>190.57</v>
      </c>
      <c r="D32" s="27">
        <v>139.28</v>
      </c>
      <c r="E32" s="27">
        <v>53.32</v>
      </c>
      <c r="F32" s="27">
        <v>61.14</v>
      </c>
      <c r="G32" s="27">
        <v>11.28</v>
      </c>
      <c r="H32" s="27">
        <v>0.15</v>
      </c>
    </row>
    <row r="33" spans="1:8" x14ac:dyDescent="0.3">
      <c r="A33" s="27">
        <v>2030</v>
      </c>
      <c r="B33" s="27">
        <v>115.54</v>
      </c>
      <c r="C33" s="27">
        <v>187.89</v>
      </c>
      <c r="D33" s="27">
        <v>134.47999999999999</v>
      </c>
      <c r="E33" s="27">
        <v>59.07</v>
      </c>
      <c r="F33" s="27">
        <v>61.57</v>
      </c>
      <c r="G33" s="27">
        <v>11.34</v>
      </c>
      <c r="H33" s="27">
        <v>0.28000000000000003</v>
      </c>
    </row>
    <row r="34" spans="1:8" x14ac:dyDescent="0.3">
      <c r="A34" s="27">
        <v>2031</v>
      </c>
      <c r="B34" s="27">
        <v>107.87</v>
      </c>
      <c r="C34" s="27">
        <v>184.76</v>
      </c>
      <c r="D34" s="27">
        <v>128.9</v>
      </c>
      <c r="E34" s="27">
        <v>65.83</v>
      </c>
      <c r="F34" s="27">
        <v>61.84</v>
      </c>
      <c r="G34" s="27">
        <v>11.42</v>
      </c>
      <c r="H34" s="27">
        <v>0.46</v>
      </c>
    </row>
    <row r="35" spans="1:8" x14ac:dyDescent="0.3">
      <c r="A35" s="27">
        <v>2032</v>
      </c>
      <c r="B35" s="27">
        <v>100.23</v>
      </c>
      <c r="C35" s="27">
        <v>181.17</v>
      </c>
      <c r="D35" s="27">
        <v>122.67</v>
      </c>
      <c r="E35" s="27">
        <v>73.67</v>
      </c>
      <c r="F35" s="27">
        <v>61.9</v>
      </c>
      <c r="G35" s="27">
        <v>11.48</v>
      </c>
      <c r="H35" s="27">
        <v>0.7</v>
      </c>
    </row>
    <row r="36" spans="1:8" x14ac:dyDescent="0.3">
      <c r="A36" s="27">
        <v>2033</v>
      </c>
      <c r="B36" s="27">
        <v>92.7</v>
      </c>
      <c r="C36" s="27">
        <v>177.12</v>
      </c>
      <c r="D36" s="27">
        <v>115.95</v>
      </c>
      <c r="E36" s="27">
        <v>82.64</v>
      </c>
      <c r="F36" s="27">
        <v>61.75</v>
      </c>
      <c r="G36" s="27">
        <v>11.52</v>
      </c>
      <c r="H36" s="27">
        <v>0.99</v>
      </c>
    </row>
    <row r="37" spans="1:8" x14ac:dyDescent="0.3">
      <c r="A37" s="27">
        <v>2034</v>
      </c>
      <c r="B37" s="27">
        <v>85.4</v>
      </c>
      <c r="C37" s="27">
        <v>172.61</v>
      </c>
      <c r="D37" s="27">
        <v>108.96</v>
      </c>
      <c r="E37" s="27">
        <v>92.71</v>
      </c>
      <c r="F37" s="27">
        <v>61.41</v>
      </c>
      <c r="G37" s="27">
        <v>11.53</v>
      </c>
      <c r="H37" s="27">
        <v>1.32</v>
      </c>
    </row>
    <row r="38" spans="1:8" x14ac:dyDescent="0.3">
      <c r="A38" s="27">
        <v>2035</v>
      </c>
      <c r="B38" s="27">
        <v>79.260000000000005</v>
      </c>
      <c r="C38" s="27">
        <v>168.74</v>
      </c>
      <c r="D38" s="27">
        <v>102.88</v>
      </c>
      <c r="E38" s="27">
        <v>103.75</v>
      </c>
      <c r="F38" s="27">
        <v>60.98</v>
      </c>
      <c r="G38" s="27">
        <v>11.48</v>
      </c>
      <c r="H38" s="27">
        <v>1.71</v>
      </c>
    </row>
    <row r="39" spans="1:8" x14ac:dyDescent="0.3">
      <c r="A39" s="27">
        <v>2036</v>
      </c>
      <c r="B39" s="27">
        <v>74</v>
      </c>
      <c r="C39" s="27">
        <v>165.12</v>
      </c>
      <c r="D39" s="27">
        <v>97.44</v>
      </c>
      <c r="E39" s="27">
        <v>115.28</v>
      </c>
      <c r="F39" s="27">
        <v>60.45</v>
      </c>
      <c r="G39" s="27">
        <v>11.32</v>
      </c>
      <c r="H39" s="27">
        <v>2.14</v>
      </c>
    </row>
    <row r="40" spans="1:8" x14ac:dyDescent="0.3">
      <c r="A40" s="27">
        <v>2037</v>
      </c>
      <c r="B40" s="27">
        <v>69.13</v>
      </c>
      <c r="C40" s="27">
        <v>161.25</v>
      </c>
      <c r="D40" s="27">
        <v>92.22</v>
      </c>
      <c r="E40" s="27">
        <v>126.67</v>
      </c>
      <c r="F40" s="27">
        <v>59.84</v>
      </c>
      <c r="G40" s="27">
        <v>10.93</v>
      </c>
      <c r="H40" s="27">
        <v>2.62</v>
      </c>
    </row>
    <row r="41" spans="1:8" x14ac:dyDescent="0.3">
      <c r="A41" s="27">
        <v>2038</v>
      </c>
      <c r="B41" s="27">
        <v>64.900000000000006</v>
      </c>
      <c r="C41" s="27">
        <v>157.22</v>
      </c>
      <c r="D41" s="27">
        <v>87.57</v>
      </c>
      <c r="E41" s="27">
        <v>137.16</v>
      </c>
      <c r="F41" s="27">
        <v>59.23</v>
      </c>
      <c r="G41" s="27">
        <v>10.199999999999999</v>
      </c>
      <c r="H41" s="27">
        <v>3.12</v>
      </c>
    </row>
    <row r="42" spans="1:8" x14ac:dyDescent="0.3">
      <c r="A42" s="27">
        <v>2039</v>
      </c>
      <c r="B42" s="27">
        <v>61.72</v>
      </c>
      <c r="C42" s="27">
        <v>153.15</v>
      </c>
      <c r="D42" s="27">
        <v>83.97</v>
      </c>
      <c r="E42" s="27">
        <v>146.08000000000001</v>
      </c>
      <c r="F42" s="27">
        <v>58.72</v>
      </c>
      <c r="G42" s="27">
        <v>9.44</v>
      </c>
      <c r="H42" s="27">
        <v>3.65</v>
      </c>
    </row>
    <row r="43" spans="1:8" x14ac:dyDescent="0.3">
      <c r="A43" s="27">
        <v>2040</v>
      </c>
      <c r="B43" s="27">
        <v>59.43</v>
      </c>
      <c r="C43" s="27">
        <v>149.1</v>
      </c>
      <c r="D43" s="27">
        <v>81.28</v>
      </c>
      <c r="E43" s="27">
        <v>153.85</v>
      </c>
      <c r="F43" s="27">
        <v>58.31</v>
      </c>
      <c r="G43" s="27">
        <v>8.94</v>
      </c>
      <c r="H43" s="27">
        <v>4.22</v>
      </c>
    </row>
    <row r="44" spans="1:8" x14ac:dyDescent="0.3">
      <c r="A44" s="27">
        <v>2041</v>
      </c>
      <c r="B44" s="27">
        <v>57.71</v>
      </c>
      <c r="C44" s="27">
        <v>145.08000000000001</v>
      </c>
      <c r="D44" s="27">
        <v>79.27</v>
      </c>
      <c r="E44" s="27">
        <v>160.69</v>
      </c>
      <c r="F44" s="27">
        <v>57.96</v>
      </c>
      <c r="G44" s="27">
        <v>8.69</v>
      </c>
      <c r="H44" s="27">
        <v>4.83</v>
      </c>
    </row>
    <row r="45" spans="1:8" x14ac:dyDescent="0.3">
      <c r="A45" s="27">
        <v>2042</v>
      </c>
      <c r="B45" s="27">
        <v>56.39</v>
      </c>
      <c r="C45" s="27">
        <v>141.11000000000001</v>
      </c>
      <c r="D45" s="27">
        <v>77.87</v>
      </c>
      <c r="E45" s="27">
        <v>166.81</v>
      </c>
      <c r="F45" s="27">
        <v>57.63</v>
      </c>
      <c r="G45" s="27">
        <v>8.6</v>
      </c>
      <c r="H45" s="27">
        <v>5.44</v>
      </c>
    </row>
    <row r="46" spans="1:8" x14ac:dyDescent="0.3">
      <c r="A46" s="27">
        <v>2043</v>
      </c>
      <c r="B46" s="27">
        <v>55.31</v>
      </c>
      <c r="C46" s="27">
        <v>137.19</v>
      </c>
      <c r="D46" s="27">
        <v>76.98</v>
      </c>
      <c r="E46" s="27">
        <v>172.49</v>
      </c>
      <c r="F46" s="27">
        <v>57.32</v>
      </c>
      <c r="G46" s="27">
        <v>8.57</v>
      </c>
      <c r="H46" s="27">
        <v>6.03</v>
      </c>
    </row>
    <row r="47" spans="1:8" x14ac:dyDescent="0.3">
      <c r="A47" s="27">
        <v>2044</v>
      </c>
      <c r="B47" s="27">
        <v>54.33</v>
      </c>
      <c r="C47" s="27">
        <v>133.35</v>
      </c>
      <c r="D47" s="27">
        <v>76.45</v>
      </c>
      <c r="E47" s="27">
        <v>178.06</v>
      </c>
      <c r="F47" s="27">
        <v>57.01</v>
      </c>
      <c r="G47" s="27">
        <v>8.51</v>
      </c>
      <c r="H47" s="27">
        <v>6.58</v>
      </c>
    </row>
    <row r="48" spans="1:8" x14ac:dyDescent="0.3">
      <c r="A48" s="27">
        <v>2045</v>
      </c>
      <c r="B48" s="27">
        <v>53.37</v>
      </c>
      <c r="C48" s="27">
        <v>129.6</v>
      </c>
      <c r="D48" s="27">
        <v>76.08</v>
      </c>
      <c r="E48" s="27">
        <v>183.22</v>
      </c>
      <c r="F48" s="27">
        <v>56.69</v>
      </c>
      <c r="G48" s="27">
        <v>8.39</v>
      </c>
      <c r="H48" s="27">
        <v>7.17</v>
      </c>
    </row>
    <row r="49" spans="1:8" x14ac:dyDescent="0.3">
      <c r="A49" s="27">
        <v>2046</v>
      </c>
      <c r="B49" s="27">
        <v>52.73</v>
      </c>
      <c r="C49" s="27">
        <v>125.96</v>
      </c>
      <c r="D49" s="27">
        <v>75.95</v>
      </c>
      <c r="E49" s="27">
        <v>186.22</v>
      </c>
      <c r="F49" s="27">
        <v>56.38</v>
      </c>
      <c r="G49" s="27">
        <v>8.2799999999999994</v>
      </c>
      <c r="H49" s="27">
        <v>8.16</v>
      </c>
    </row>
    <row r="50" spans="1:8" x14ac:dyDescent="0.3">
      <c r="A50" s="27">
        <v>2047</v>
      </c>
      <c r="B50" s="27">
        <v>52.49</v>
      </c>
      <c r="C50" s="27">
        <v>122.47</v>
      </c>
      <c r="D50" s="27">
        <v>76.2</v>
      </c>
      <c r="E50" s="27">
        <v>187.33</v>
      </c>
      <c r="F50" s="27">
        <v>56.13</v>
      </c>
      <c r="G50" s="27">
        <v>8.15</v>
      </c>
      <c r="H50" s="27">
        <v>9.41</v>
      </c>
    </row>
    <row r="51" spans="1:8" x14ac:dyDescent="0.3">
      <c r="A51" s="27">
        <v>2048</v>
      </c>
      <c r="B51" s="27">
        <v>52.28</v>
      </c>
      <c r="C51" s="27">
        <v>119.12</v>
      </c>
      <c r="D51" s="27">
        <v>76.53</v>
      </c>
      <c r="E51" s="27">
        <v>187.68</v>
      </c>
      <c r="F51" s="27">
        <v>55.89</v>
      </c>
      <c r="G51" s="27">
        <v>7.95</v>
      </c>
      <c r="H51" s="27">
        <v>11.15</v>
      </c>
    </row>
    <row r="52" spans="1:8" x14ac:dyDescent="0.3">
      <c r="A52" s="27">
        <v>2049</v>
      </c>
      <c r="B52" s="27">
        <v>51.76</v>
      </c>
      <c r="C52" s="27">
        <v>115.89</v>
      </c>
      <c r="D52" s="27">
        <v>76.5</v>
      </c>
      <c r="E52" s="27">
        <v>188.18</v>
      </c>
      <c r="F52" s="27">
        <v>55.6</v>
      </c>
      <c r="G52" s="27">
        <v>7.69</v>
      </c>
      <c r="H52" s="27">
        <v>13.66</v>
      </c>
    </row>
    <row r="53" spans="1:8" x14ac:dyDescent="0.3">
      <c r="A53" s="27">
        <v>2050</v>
      </c>
      <c r="B53" s="27">
        <v>50.77</v>
      </c>
      <c r="C53" s="27">
        <v>112.75</v>
      </c>
      <c r="D53" s="27">
        <v>75.819999999999993</v>
      </c>
      <c r="E53" s="27">
        <v>189.11</v>
      </c>
      <c r="F53" s="27">
        <v>55.22</v>
      </c>
      <c r="G53" s="27">
        <v>7.41</v>
      </c>
      <c r="H53" s="27">
        <v>17.18</v>
      </c>
    </row>
    <row r="54" spans="1:8" x14ac:dyDescent="0.3">
      <c r="A54" s="27">
        <v>2051</v>
      </c>
      <c r="B54" s="27">
        <v>49.34</v>
      </c>
      <c r="C54" s="27">
        <v>109.7</v>
      </c>
      <c r="D54" s="27">
        <v>74.37</v>
      </c>
      <c r="E54" s="27">
        <v>190.22</v>
      </c>
      <c r="F54" s="27">
        <v>54.74</v>
      </c>
      <c r="G54" s="27">
        <v>7.12</v>
      </c>
      <c r="H54" s="27">
        <v>21.92</v>
      </c>
    </row>
    <row r="55" spans="1:8" x14ac:dyDescent="0.3">
      <c r="A55" s="27">
        <v>2052</v>
      </c>
      <c r="B55" s="27">
        <v>47.54</v>
      </c>
      <c r="C55" s="27">
        <v>106.72</v>
      </c>
      <c r="D55" s="27">
        <v>72.150000000000006</v>
      </c>
      <c r="E55" s="27">
        <v>191.07</v>
      </c>
      <c r="F55" s="27">
        <v>54.17</v>
      </c>
      <c r="G55" s="27">
        <v>6.81</v>
      </c>
      <c r="H55" s="27">
        <v>27.99</v>
      </c>
    </row>
    <row r="56" spans="1:8" x14ac:dyDescent="0.3">
      <c r="A56" s="27">
        <v>2053</v>
      </c>
      <c r="B56" s="27">
        <v>45.47</v>
      </c>
      <c r="C56" s="27">
        <v>103.84</v>
      </c>
      <c r="D56" s="27">
        <v>69.33</v>
      </c>
      <c r="E56" s="27">
        <v>191.07</v>
      </c>
      <c r="F56" s="27">
        <v>53.53</v>
      </c>
      <c r="G56" s="27">
        <v>6.46</v>
      </c>
      <c r="H56" s="27">
        <v>35.4</v>
      </c>
    </row>
    <row r="57" spans="1:8" x14ac:dyDescent="0.3">
      <c r="A57" s="27">
        <v>2054</v>
      </c>
      <c r="B57" s="27">
        <v>43.28</v>
      </c>
      <c r="C57" s="27">
        <v>101.04</v>
      </c>
      <c r="D57" s="27">
        <v>66.209999999999994</v>
      </c>
      <c r="E57" s="27">
        <v>189.66</v>
      </c>
      <c r="F57" s="27">
        <v>52.85</v>
      </c>
      <c r="G57" s="27">
        <v>6</v>
      </c>
      <c r="H57" s="27">
        <v>43.98</v>
      </c>
    </row>
    <row r="58" spans="1:8" x14ac:dyDescent="0.3">
      <c r="A58" s="27">
        <v>2055</v>
      </c>
      <c r="B58" s="27">
        <v>41.17</v>
      </c>
      <c r="C58" s="27">
        <v>98.35</v>
      </c>
      <c r="D58" s="27">
        <v>63.15</v>
      </c>
      <c r="E58" s="27">
        <v>186.46</v>
      </c>
      <c r="F58" s="27">
        <v>52.15</v>
      </c>
      <c r="G58" s="27">
        <v>5.35</v>
      </c>
      <c r="H58" s="27">
        <v>53.39</v>
      </c>
    </row>
    <row r="59" spans="1:8" x14ac:dyDescent="0.3">
      <c r="A59" s="27">
        <v>2056</v>
      </c>
      <c r="B59" s="27">
        <v>39.520000000000003</v>
      </c>
      <c r="C59" s="27">
        <v>95.77</v>
      </c>
      <c r="D59" s="27">
        <v>60.39</v>
      </c>
      <c r="E59" s="27">
        <v>182.15</v>
      </c>
      <c r="F59" s="27">
        <v>51.47</v>
      </c>
      <c r="G59" s="27">
        <v>4.6399999999999997</v>
      </c>
      <c r="H59" s="27">
        <v>62.16</v>
      </c>
    </row>
    <row r="60" spans="1:8" x14ac:dyDescent="0.3">
      <c r="A60" s="27">
        <v>2057</v>
      </c>
      <c r="B60" s="27">
        <v>38.47</v>
      </c>
      <c r="C60" s="27">
        <v>93.31</v>
      </c>
      <c r="D60" s="27">
        <v>58.24</v>
      </c>
      <c r="E60" s="27">
        <v>178.3</v>
      </c>
      <c r="F60" s="27">
        <v>50.84</v>
      </c>
      <c r="G60" s="27">
        <v>4.1100000000000003</v>
      </c>
      <c r="H60" s="27">
        <v>69.63</v>
      </c>
    </row>
    <row r="61" spans="1:8" x14ac:dyDescent="0.3">
      <c r="A61" s="27">
        <v>2058</v>
      </c>
      <c r="B61" s="27">
        <v>37.770000000000003</v>
      </c>
      <c r="C61" s="27">
        <v>90.95</v>
      </c>
      <c r="D61" s="27">
        <v>56.58</v>
      </c>
      <c r="E61" s="27">
        <v>175.42</v>
      </c>
      <c r="F61" s="27">
        <v>50.24</v>
      </c>
      <c r="G61" s="27">
        <v>3.74</v>
      </c>
      <c r="H61" s="27">
        <v>75.760000000000005</v>
      </c>
    </row>
    <row r="62" spans="1:8" x14ac:dyDescent="0.3">
      <c r="A62" s="27">
        <v>2059</v>
      </c>
      <c r="B62" s="27">
        <v>37.25</v>
      </c>
      <c r="C62" s="27">
        <v>88.68</v>
      </c>
      <c r="D62" s="27">
        <v>55.21</v>
      </c>
      <c r="E62" s="27">
        <v>173.64</v>
      </c>
      <c r="F62" s="27">
        <v>49.66</v>
      </c>
      <c r="G62" s="27">
        <v>3.48</v>
      </c>
      <c r="H62" s="27">
        <v>80.61</v>
      </c>
    </row>
    <row r="63" spans="1:8" x14ac:dyDescent="0.3">
      <c r="A63" s="27">
        <v>2060</v>
      </c>
      <c r="B63" s="27">
        <v>36.840000000000003</v>
      </c>
      <c r="C63" s="27">
        <v>86.48</v>
      </c>
      <c r="D63" s="27">
        <v>54.03</v>
      </c>
      <c r="E63" s="27">
        <v>172.91</v>
      </c>
      <c r="F63" s="27">
        <v>49.09</v>
      </c>
      <c r="G63" s="27">
        <v>3.29</v>
      </c>
      <c r="H63" s="27">
        <v>84.26</v>
      </c>
    </row>
    <row r="64" spans="1:8" x14ac:dyDescent="0.3">
      <c r="A64" s="27">
        <v>2061</v>
      </c>
      <c r="B64" s="27">
        <v>36.479999999999997</v>
      </c>
      <c r="C64" s="27">
        <v>84.36</v>
      </c>
      <c r="D64" s="27">
        <v>53.02</v>
      </c>
      <c r="E64" s="27">
        <v>173.06</v>
      </c>
      <c r="F64" s="27">
        <v>48.52</v>
      </c>
      <c r="G64" s="27">
        <v>3.15</v>
      </c>
      <c r="H64" s="27">
        <v>86.92</v>
      </c>
    </row>
    <row r="65" spans="1:8" x14ac:dyDescent="0.3">
      <c r="A65" s="27">
        <v>2062</v>
      </c>
      <c r="B65" s="27">
        <v>36.14</v>
      </c>
      <c r="C65" s="27">
        <v>82.3</v>
      </c>
      <c r="D65" s="27">
        <v>52.11</v>
      </c>
      <c r="E65" s="27">
        <v>173.81</v>
      </c>
      <c r="F65" s="27">
        <v>47.96</v>
      </c>
      <c r="G65" s="27">
        <v>3.03</v>
      </c>
      <c r="H65" s="27">
        <v>88.92</v>
      </c>
    </row>
    <row r="66" spans="1:8" x14ac:dyDescent="0.3">
      <c r="A66" s="27">
        <v>2063</v>
      </c>
      <c r="B66" s="27">
        <v>35.75</v>
      </c>
      <c r="C66" s="27">
        <v>80.33</v>
      </c>
      <c r="D66" s="27">
        <v>51.27</v>
      </c>
      <c r="E66" s="27">
        <v>174.88</v>
      </c>
      <c r="F66" s="27">
        <v>47.41</v>
      </c>
      <c r="G66" s="27">
        <v>2.92</v>
      </c>
      <c r="H66" s="27">
        <v>90.6</v>
      </c>
    </row>
    <row r="67" spans="1:8" x14ac:dyDescent="0.3">
      <c r="A67" s="27">
        <v>2064</v>
      </c>
      <c r="B67" s="27">
        <v>35.31</v>
      </c>
      <c r="C67" s="27">
        <v>78.44</v>
      </c>
      <c r="D67" s="27">
        <v>50.47</v>
      </c>
      <c r="E67" s="27">
        <v>175.98</v>
      </c>
      <c r="F67" s="27">
        <v>46.86</v>
      </c>
      <c r="G67" s="27">
        <v>2.81</v>
      </c>
      <c r="H67" s="27">
        <v>92.22</v>
      </c>
    </row>
    <row r="68" spans="1:8" x14ac:dyDescent="0.3">
      <c r="A68" s="27">
        <v>2065</v>
      </c>
      <c r="B68" s="27">
        <v>34.82</v>
      </c>
      <c r="C68" s="27">
        <v>76.63</v>
      </c>
      <c r="D68" s="27">
        <v>49.68</v>
      </c>
      <c r="E68" s="27">
        <v>176.94</v>
      </c>
      <c r="F68" s="27">
        <v>46.31</v>
      </c>
      <c r="G68" s="27">
        <v>2.69</v>
      </c>
      <c r="H68" s="27">
        <v>93.9</v>
      </c>
    </row>
    <row r="69" spans="1:8" x14ac:dyDescent="0.3">
      <c r="A69" s="27">
        <v>2066</v>
      </c>
      <c r="B69" s="27">
        <v>34.299999999999997</v>
      </c>
      <c r="C69" s="27">
        <v>74.88</v>
      </c>
      <c r="D69" s="27">
        <v>48.92</v>
      </c>
      <c r="E69" s="27">
        <v>177.67</v>
      </c>
      <c r="F69" s="27">
        <v>45.77</v>
      </c>
      <c r="G69" s="27">
        <v>2.57</v>
      </c>
      <c r="H69" s="27">
        <v>95.65</v>
      </c>
    </row>
    <row r="70" spans="1:8" x14ac:dyDescent="0.3">
      <c r="A70" s="27">
        <v>2067</v>
      </c>
      <c r="B70" s="27">
        <v>33.79</v>
      </c>
      <c r="C70" s="27">
        <v>73.209999999999994</v>
      </c>
      <c r="D70" s="27">
        <v>48.18</v>
      </c>
      <c r="E70" s="27">
        <v>178.2</v>
      </c>
      <c r="F70" s="27">
        <v>45.23</v>
      </c>
      <c r="G70" s="27">
        <v>2.4500000000000002</v>
      </c>
      <c r="H70" s="27">
        <v>97.4</v>
      </c>
    </row>
    <row r="71" spans="1:8" x14ac:dyDescent="0.3">
      <c r="A71" s="27">
        <v>2068</v>
      </c>
      <c r="B71" s="27">
        <v>33.32</v>
      </c>
      <c r="C71" s="27">
        <v>71.599999999999994</v>
      </c>
      <c r="D71" s="27">
        <v>47.46</v>
      </c>
      <c r="E71" s="27">
        <v>178.62</v>
      </c>
      <c r="F71" s="27">
        <v>44.71</v>
      </c>
      <c r="G71" s="27">
        <v>2.36</v>
      </c>
      <c r="H71" s="27">
        <v>99.03</v>
      </c>
    </row>
    <row r="72" spans="1:8" x14ac:dyDescent="0.3">
      <c r="A72" s="27">
        <v>2069</v>
      </c>
      <c r="B72" s="27">
        <v>32.85</v>
      </c>
      <c r="C72" s="27">
        <v>70.06</v>
      </c>
      <c r="D72" s="27">
        <v>46.76</v>
      </c>
      <c r="E72" s="27">
        <v>179.03</v>
      </c>
      <c r="F72" s="27">
        <v>44.2</v>
      </c>
      <c r="G72" s="27">
        <v>2.2799999999999998</v>
      </c>
      <c r="H72" s="27">
        <v>100.47</v>
      </c>
    </row>
    <row r="73" spans="1:8" x14ac:dyDescent="0.3">
      <c r="A73" s="27">
        <v>2070</v>
      </c>
      <c r="B73" s="27">
        <v>32.42</v>
      </c>
      <c r="C73" s="27">
        <v>68.59</v>
      </c>
      <c r="D73" s="27">
        <v>46.08</v>
      </c>
      <c r="E73" s="27">
        <v>179.51</v>
      </c>
      <c r="F73" s="27">
        <v>43.7</v>
      </c>
      <c r="G73" s="27">
        <v>2.2200000000000002</v>
      </c>
      <c r="H73" s="27">
        <v>101.65</v>
      </c>
    </row>
    <row r="74" spans="1:8" x14ac:dyDescent="0.3">
      <c r="A74" s="27">
        <v>2071</v>
      </c>
      <c r="B74" s="27">
        <v>32.03</v>
      </c>
      <c r="C74" s="27">
        <v>67.180000000000007</v>
      </c>
      <c r="D74" s="27">
        <v>45.43</v>
      </c>
      <c r="E74" s="27">
        <v>180.08</v>
      </c>
      <c r="F74" s="27">
        <v>43.21</v>
      </c>
      <c r="G74" s="27">
        <v>2.1800000000000002</v>
      </c>
      <c r="H74" s="27">
        <v>102.6</v>
      </c>
    </row>
    <row r="75" spans="1:8" x14ac:dyDescent="0.3">
      <c r="A75" s="27">
        <v>2072</v>
      </c>
      <c r="B75" s="27">
        <v>31.68</v>
      </c>
      <c r="C75" s="27">
        <v>65.84</v>
      </c>
      <c r="D75" s="27">
        <v>44.81</v>
      </c>
      <c r="E75" s="27">
        <v>180.71</v>
      </c>
      <c r="F75" s="27">
        <v>42.74</v>
      </c>
      <c r="G75" s="27">
        <v>2.15</v>
      </c>
      <c r="H75" s="27">
        <v>103.35</v>
      </c>
    </row>
    <row r="76" spans="1:8" x14ac:dyDescent="0.3">
      <c r="A76" s="27">
        <v>2073</v>
      </c>
      <c r="B76" s="27">
        <v>31.35</v>
      </c>
      <c r="C76" s="27">
        <v>64.55</v>
      </c>
      <c r="D76" s="27">
        <v>44.21</v>
      </c>
      <c r="E76" s="27">
        <v>181.37</v>
      </c>
      <c r="F76" s="27">
        <v>42.28</v>
      </c>
      <c r="G76" s="27">
        <v>2.13</v>
      </c>
      <c r="H76" s="27">
        <v>103.94</v>
      </c>
    </row>
    <row r="77" spans="1:8" x14ac:dyDescent="0.3">
      <c r="A77" s="27">
        <v>2074</v>
      </c>
      <c r="B77" s="27">
        <v>31.04</v>
      </c>
      <c r="C77" s="27">
        <v>63.33</v>
      </c>
      <c r="D77" s="27">
        <v>43.64</v>
      </c>
      <c r="E77" s="27">
        <v>182.02</v>
      </c>
      <c r="F77" s="27">
        <v>41.83</v>
      </c>
      <c r="G77" s="27">
        <v>2.11</v>
      </c>
      <c r="H77" s="27">
        <v>104.43</v>
      </c>
    </row>
    <row r="78" spans="1:8" x14ac:dyDescent="0.3">
      <c r="A78" s="27">
        <v>2075</v>
      </c>
      <c r="B78" s="27">
        <v>30.73</v>
      </c>
      <c r="C78" s="27">
        <v>62.16</v>
      </c>
      <c r="D78" s="27">
        <v>43.1</v>
      </c>
      <c r="E78" s="27">
        <v>182.61</v>
      </c>
      <c r="F78" s="27">
        <v>41.41</v>
      </c>
      <c r="G78" s="27">
        <v>2.1</v>
      </c>
      <c r="H78" s="27">
        <v>104.85</v>
      </c>
    </row>
    <row r="79" spans="1:8" x14ac:dyDescent="0.3">
      <c r="A79" s="27">
        <v>2076</v>
      </c>
      <c r="B79" s="27">
        <v>30.41</v>
      </c>
      <c r="C79" s="27">
        <v>61.04</v>
      </c>
      <c r="D79" s="27">
        <v>42.59</v>
      </c>
      <c r="E79" s="27">
        <v>183.13</v>
      </c>
      <c r="F79" s="27">
        <v>41</v>
      </c>
      <c r="G79" s="27">
        <v>2.09</v>
      </c>
      <c r="H79" s="27">
        <v>105.23</v>
      </c>
    </row>
    <row r="80" spans="1:8" x14ac:dyDescent="0.3">
      <c r="A80" s="27">
        <v>2077</v>
      </c>
      <c r="B80" s="27">
        <v>30.09</v>
      </c>
      <c r="C80" s="27">
        <v>59.98</v>
      </c>
      <c r="D80" s="27">
        <v>42.1</v>
      </c>
      <c r="E80" s="27">
        <v>183.55</v>
      </c>
      <c r="F80" s="27">
        <v>40.6</v>
      </c>
      <c r="G80" s="27">
        <v>2.08</v>
      </c>
      <c r="H80" s="27">
        <v>105.58</v>
      </c>
    </row>
    <row r="81" spans="1:8" x14ac:dyDescent="0.3">
      <c r="A81" s="27">
        <v>2078</v>
      </c>
      <c r="B81" s="27">
        <v>29.76</v>
      </c>
      <c r="C81" s="27">
        <v>58.96</v>
      </c>
      <c r="D81" s="27">
        <v>41.64</v>
      </c>
      <c r="E81" s="27">
        <v>183.88</v>
      </c>
      <c r="F81" s="27">
        <v>40.22</v>
      </c>
      <c r="G81" s="27">
        <v>2.08</v>
      </c>
      <c r="H81" s="27">
        <v>105.9</v>
      </c>
    </row>
    <row r="82" spans="1:8" x14ac:dyDescent="0.3">
      <c r="A82" s="27">
        <v>2079</v>
      </c>
      <c r="B82" s="27">
        <v>29.43</v>
      </c>
      <c r="C82" s="27">
        <v>57.99</v>
      </c>
      <c r="D82" s="27">
        <v>41.21</v>
      </c>
      <c r="E82" s="27">
        <v>184.12</v>
      </c>
      <c r="F82" s="27">
        <v>39.85</v>
      </c>
      <c r="G82" s="27">
        <v>2.0699999999999998</v>
      </c>
      <c r="H82" s="27">
        <v>106.2</v>
      </c>
    </row>
    <row r="83" spans="1:8" x14ac:dyDescent="0.3">
      <c r="A83" s="27">
        <v>2080</v>
      </c>
      <c r="B83" s="27">
        <v>29.1</v>
      </c>
      <c r="C83" s="27">
        <v>57.07</v>
      </c>
      <c r="D83" s="27">
        <v>40.79</v>
      </c>
      <c r="E83" s="27">
        <v>184.29</v>
      </c>
      <c r="F83" s="27">
        <v>39.49</v>
      </c>
      <c r="G83" s="27">
        <v>2.0699999999999998</v>
      </c>
      <c r="H83" s="27">
        <v>106.46</v>
      </c>
    </row>
    <row r="84" spans="1:8" x14ac:dyDescent="0.3">
      <c r="A84" s="27">
        <v>2081</v>
      </c>
      <c r="B84" s="27">
        <v>28.78</v>
      </c>
      <c r="C84" s="27">
        <v>56.19</v>
      </c>
      <c r="D84" s="27">
        <v>40.409999999999997</v>
      </c>
      <c r="E84" s="27">
        <v>184.4</v>
      </c>
      <c r="F84" s="27">
        <v>39.15</v>
      </c>
      <c r="G84" s="27">
        <v>2.0699999999999998</v>
      </c>
      <c r="H84" s="27">
        <v>106.67</v>
      </c>
    </row>
    <row r="85" spans="1:8" x14ac:dyDescent="0.3">
      <c r="A85" s="27">
        <v>2082</v>
      </c>
      <c r="B85" s="27">
        <v>28.47</v>
      </c>
      <c r="C85" s="27">
        <v>55.35</v>
      </c>
      <c r="D85" s="27">
        <v>40.04</v>
      </c>
      <c r="E85" s="27">
        <v>184.48</v>
      </c>
      <c r="F85" s="27">
        <v>38.82</v>
      </c>
      <c r="G85" s="27">
        <v>2.06</v>
      </c>
      <c r="H85" s="27">
        <v>106.84</v>
      </c>
    </row>
    <row r="86" spans="1:8" x14ac:dyDescent="0.3">
      <c r="A86" s="27">
        <v>2083</v>
      </c>
      <c r="B86" s="27">
        <v>28.17</v>
      </c>
      <c r="C86" s="27">
        <v>54.55</v>
      </c>
      <c r="D86" s="27">
        <v>39.69</v>
      </c>
      <c r="E86" s="27">
        <v>184.52</v>
      </c>
      <c r="F86" s="27">
        <v>38.5</v>
      </c>
      <c r="G86" s="27">
        <v>2.06</v>
      </c>
      <c r="H86" s="27">
        <v>106.95</v>
      </c>
    </row>
    <row r="87" spans="1:8" x14ac:dyDescent="0.3">
      <c r="A87" s="27">
        <v>2084</v>
      </c>
      <c r="B87" s="27">
        <v>27.88</v>
      </c>
      <c r="C87" s="27">
        <v>53.78</v>
      </c>
      <c r="D87" s="27">
        <v>39.369999999999997</v>
      </c>
      <c r="E87" s="27">
        <v>184.54</v>
      </c>
      <c r="F87" s="27">
        <v>38.19</v>
      </c>
      <c r="G87" s="27">
        <v>2.0499999999999998</v>
      </c>
      <c r="H87" s="27">
        <v>107.03</v>
      </c>
    </row>
    <row r="88" spans="1:8" x14ac:dyDescent="0.3">
      <c r="A88" s="27">
        <v>2085</v>
      </c>
      <c r="B88" s="27">
        <v>27.61</v>
      </c>
      <c r="C88" s="27">
        <v>53.06</v>
      </c>
      <c r="D88" s="27">
        <v>39.06</v>
      </c>
      <c r="E88" s="27">
        <v>184.55</v>
      </c>
      <c r="F88" s="27">
        <v>37.89</v>
      </c>
      <c r="G88" s="27">
        <v>2.0499999999999998</v>
      </c>
      <c r="H88" s="27">
        <v>107.06</v>
      </c>
    </row>
    <row r="89" spans="1:8" x14ac:dyDescent="0.3">
      <c r="A89" s="27">
        <v>2086</v>
      </c>
      <c r="B89" s="27">
        <v>27.34</v>
      </c>
      <c r="C89" s="27">
        <v>52.37</v>
      </c>
      <c r="D89" s="27">
        <v>38.76</v>
      </c>
      <c r="E89" s="27">
        <v>184.53</v>
      </c>
      <c r="F89" s="27">
        <v>37.61</v>
      </c>
      <c r="G89" s="27">
        <v>2.04</v>
      </c>
      <c r="H89" s="27">
        <v>107.06</v>
      </c>
    </row>
    <row r="90" spans="1:8" x14ac:dyDescent="0.3">
      <c r="A90" s="27">
        <v>2087</v>
      </c>
      <c r="B90" s="27">
        <v>27.1</v>
      </c>
      <c r="C90" s="27">
        <v>51.71</v>
      </c>
      <c r="D90" s="27">
        <v>38.479999999999997</v>
      </c>
      <c r="E90" s="27">
        <v>184.49</v>
      </c>
      <c r="F90" s="27">
        <v>37.340000000000003</v>
      </c>
      <c r="G90" s="27">
        <v>2.0299999999999998</v>
      </c>
      <c r="H90" s="27">
        <v>107.04</v>
      </c>
    </row>
    <row r="91" spans="1:8" x14ac:dyDescent="0.3">
      <c r="A91" s="27">
        <v>2088</v>
      </c>
      <c r="B91" s="27">
        <v>26.86</v>
      </c>
      <c r="C91" s="27">
        <v>51.09</v>
      </c>
      <c r="D91" s="27">
        <v>38.21</v>
      </c>
      <c r="E91" s="27">
        <v>184.41</v>
      </c>
      <c r="F91" s="27">
        <v>37.07</v>
      </c>
      <c r="G91" s="27">
        <v>2.02</v>
      </c>
      <c r="H91" s="27">
        <v>107</v>
      </c>
    </row>
    <row r="92" spans="1:8" x14ac:dyDescent="0.3">
      <c r="A92" s="27">
        <v>2089</v>
      </c>
      <c r="B92" s="27">
        <v>26.64</v>
      </c>
      <c r="C92" s="27">
        <v>50.49</v>
      </c>
      <c r="D92" s="27">
        <v>37.94</v>
      </c>
      <c r="E92" s="27">
        <v>184.31</v>
      </c>
      <c r="F92" s="27">
        <v>36.82</v>
      </c>
      <c r="G92" s="27">
        <v>2.0099999999999998</v>
      </c>
      <c r="H92" s="27">
        <v>106.94</v>
      </c>
    </row>
    <row r="93" spans="1:8" x14ac:dyDescent="0.3">
      <c r="A93" s="27">
        <v>2090</v>
      </c>
      <c r="B93" s="27">
        <v>26.43</v>
      </c>
      <c r="C93" s="27">
        <v>49.93</v>
      </c>
      <c r="D93" s="27">
        <v>37.69</v>
      </c>
      <c r="E93" s="27">
        <v>184.17</v>
      </c>
      <c r="F93" s="27">
        <v>36.58</v>
      </c>
      <c r="G93" s="27">
        <v>2</v>
      </c>
      <c r="H93" s="27">
        <v>106.86</v>
      </c>
    </row>
    <row r="94" spans="1:8" x14ac:dyDescent="0.3">
      <c r="A94" s="27">
        <v>2091</v>
      </c>
      <c r="B94" s="27">
        <v>26.23</v>
      </c>
      <c r="C94" s="27">
        <v>49.39</v>
      </c>
      <c r="D94" s="27">
        <v>37.450000000000003</v>
      </c>
      <c r="E94" s="27">
        <v>184.02</v>
      </c>
      <c r="F94" s="27">
        <v>36.340000000000003</v>
      </c>
      <c r="G94" s="27">
        <v>1.99</v>
      </c>
      <c r="H94" s="27">
        <v>106.77</v>
      </c>
    </row>
    <row r="95" spans="1:8" x14ac:dyDescent="0.3">
      <c r="A95" s="27">
        <v>2092</v>
      </c>
      <c r="B95" s="27">
        <v>26.04</v>
      </c>
      <c r="C95" s="27">
        <v>48.88</v>
      </c>
      <c r="D95" s="27">
        <v>37.22</v>
      </c>
      <c r="E95" s="27">
        <v>183.86</v>
      </c>
      <c r="F95" s="27">
        <v>36.11</v>
      </c>
      <c r="G95" s="27">
        <v>1.97</v>
      </c>
      <c r="H95" s="27">
        <v>106.66</v>
      </c>
    </row>
    <row r="96" spans="1:8" x14ac:dyDescent="0.3">
      <c r="A96" s="27">
        <v>2093</v>
      </c>
      <c r="B96" s="27">
        <v>25.86</v>
      </c>
      <c r="C96" s="27">
        <v>48.39</v>
      </c>
      <c r="D96" s="27">
        <v>36.99</v>
      </c>
      <c r="E96" s="27">
        <v>183.69</v>
      </c>
      <c r="F96" s="27">
        <v>35.9</v>
      </c>
      <c r="G96" s="27">
        <v>1.96</v>
      </c>
      <c r="H96" s="27">
        <v>106.55</v>
      </c>
    </row>
    <row r="97" spans="1:8" x14ac:dyDescent="0.3">
      <c r="A97" s="27">
        <v>2094</v>
      </c>
      <c r="B97" s="27">
        <v>25.7</v>
      </c>
      <c r="C97" s="27">
        <v>47.93</v>
      </c>
      <c r="D97" s="27">
        <v>36.78</v>
      </c>
      <c r="E97" s="27">
        <v>183.52</v>
      </c>
      <c r="F97" s="27">
        <v>35.69</v>
      </c>
      <c r="G97" s="27">
        <v>1.94</v>
      </c>
      <c r="H97" s="27">
        <v>106.42</v>
      </c>
    </row>
    <row r="98" spans="1:8" x14ac:dyDescent="0.3">
      <c r="A98" s="27">
        <v>2095</v>
      </c>
      <c r="B98" s="27">
        <v>25.54</v>
      </c>
      <c r="C98" s="27">
        <v>47.49</v>
      </c>
      <c r="D98" s="27">
        <v>36.57</v>
      </c>
      <c r="E98" s="27">
        <v>183.35</v>
      </c>
      <c r="F98" s="27">
        <v>35.49</v>
      </c>
      <c r="G98" s="27">
        <v>1.93</v>
      </c>
      <c r="H98" s="27">
        <v>106.28</v>
      </c>
    </row>
    <row r="99" spans="1:8" x14ac:dyDescent="0.3">
      <c r="A99" s="27">
        <v>2096</v>
      </c>
      <c r="B99" s="27">
        <v>25.38</v>
      </c>
      <c r="C99" s="27">
        <v>47.07</v>
      </c>
      <c r="D99" s="27">
        <v>36.369999999999997</v>
      </c>
      <c r="E99" s="27">
        <v>183.17</v>
      </c>
      <c r="F99" s="27">
        <v>35.299999999999997</v>
      </c>
      <c r="G99" s="27">
        <v>1.91</v>
      </c>
      <c r="H99" s="27">
        <v>106.14</v>
      </c>
    </row>
    <row r="100" spans="1:8" x14ac:dyDescent="0.3">
      <c r="A100" s="27">
        <v>2097</v>
      </c>
      <c r="B100" s="27">
        <v>25.23</v>
      </c>
      <c r="C100" s="27">
        <v>46.68</v>
      </c>
      <c r="D100" s="27">
        <v>36.18</v>
      </c>
      <c r="E100" s="27">
        <v>182.99</v>
      </c>
      <c r="F100" s="27">
        <v>35.119999999999997</v>
      </c>
      <c r="G100" s="27">
        <v>1.89</v>
      </c>
      <c r="H100" s="27">
        <v>105.99</v>
      </c>
    </row>
    <row r="101" spans="1:8" x14ac:dyDescent="0.3">
      <c r="A101" s="27">
        <v>2098</v>
      </c>
      <c r="B101" s="27">
        <v>25.09</v>
      </c>
      <c r="C101" s="27">
        <v>46.3</v>
      </c>
      <c r="D101" s="27">
        <v>35.99</v>
      </c>
      <c r="E101" s="27">
        <v>182.81</v>
      </c>
      <c r="F101" s="27">
        <v>34.950000000000003</v>
      </c>
      <c r="G101" s="27">
        <v>1.88</v>
      </c>
      <c r="H101" s="27">
        <v>105.84</v>
      </c>
    </row>
    <row r="102" spans="1:8" x14ac:dyDescent="0.3">
      <c r="A102" s="27">
        <v>2099</v>
      </c>
      <c r="B102" s="27">
        <v>24.95</v>
      </c>
      <c r="C102" s="27">
        <v>45.94</v>
      </c>
      <c r="D102" s="27">
        <v>35.82</v>
      </c>
      <c r="E102" s="27">
        <v>182.61</v>
      </c>
      <c r="F102" s="27">
        <v>34.78</v>
      </c>
      <c r="G102" s="27">
        <v>1.86</v>
      </c>
      <c r="H102" s="27">
        <v>105.69</v>
      </c>
    </row>
    <row r="103" spans="1:8" x14ac:dyDescent="0.3">
      <c r="A103" s="27">
        <v>2100</v>
      </c>
      <c r="B103" s="27">
        <v>24.82</v>
      </c>
      <c r="C103" s="27">
        <v>45.6</v>
      </c>
      <c r="D103" s="27">
        <v>35.64</v>
      </c>
      <c r="E103" s="27">
        <v>182.41</v>
      </c>
      <c r="F103" s="27">
        <v>34.619999999999997</v>
      </c>
      <c r="G103" s="27">
        <v>1.84</v>
      </c>
      <c r="H103" s="27">
        <v>105.54</v>
      </c>
    </row>
  </sheetData>
  <conditionalFormatting sqref="B3:H103">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84BCB-82EA-44A1-94E5-A95AEEBBABAE}">
  <dimension ref="A1:E103"/>
  <sheetViews>
    <sheetView topLeftCell="C1" workbookViewId="0">
      <selection activeCell="C35" sqref="C35"/>
    </sheetView>
  </sheetViews>
  <sheetFormatPr defaultRowHeight="14.4" x14ac:dyDescent="0.3"/>
  <cols>
    <col min="2" max="2" width="21.33203125" customWidth="1"/>
    <col min="3" max="3" width="24.6640625" customWidth="1"/>
    <col min="4" max="4" width="28.6640625" customWidth="1"/>
    <col min="5" max="5" width="33" customWidth="1"/>
  </cols>
  <sheetData>
    <row r="1" spans="1:5" x14ac:dyDescent="0.3">
      <c r="A1" s="45" t="s">
        <v>39</v>
      </c>
      <c r="B1" s="45" t="s">
        <v>130</v>
      </c>
      <c r="C1" s="45" t="s">
        <v>131</v>
      </c>
      <c r="D1" s="45" t="s">
        <v>132</v>
      </c>
      <c r="E1" s="2"/>
    </row>
    <row r="2" spans="1:5" x14ac:dyDescent="0.3">
      <c r="A2" s="2">
        <v>2000</v>
      </c>
      <c r="B2" s="2">
        <v>0.4</v>
      </c>
      <c r="C2" s="2"/>
      <c r="D2" s="2">
        <v>0.4</v>
      </c>
      <c r="E2" s="2"/>
    </row>
    <row r="3" spans="1:5" x14ac:dyDescent="0.3">
      <c r="A3" s="2">
        <v>2001</v>
      </c>
      <c r="B3" s="2">
        <v>0.42</v>
      </c>
      <c r="C3" s="2"/>
      <c r="D3" s="2">
        <f t="shared" ref="D3:D32" si="0">0.2*B3+0.8*D2</f>
        <v>0.40400000000000008</v>
      </c>
      <c r="E3" s="2"/>
    </row>
    <row r="4" spans="1:5" x14ac:dyDescent="0.3">
      <c r="A4" s="2">
        <v>2002</v>
      </c>
      <c r="B4" s="2">
        <v>0.44</v>
      </c>
      <c r="C4" s="2"/>
      <c r="D4" s="2">
        <f t="shared" si="0"/>
        <v>0.41120000000000012</v>
      </c>
      <c r="E4" s="2"/>
    </row>
    <row r="5" spans="1:5" x14ac:dyDescent="0.3">
      <c r="A5" s="2">
        <v>2003</v>
      </c>
      <c r="B5" s="2">
        <v>0.43</v>
      </c>
      <c r="C5" s="2">
        <f>AVERAGE(B2:B4)</f>
        <v>0.42</v>
      </c>
      <c r="D5" s="2">
        <f t="shared" si="0"/>
        <v>0.41496000000000016</v>
      </c>
      <c r="E5" s="2"/>
    </row>
    <row r="6" spans="1:5" x14ac:dyDescent="0.3">
      <c r="A6" s="2">
        <v>2004</v>
      </c>
      <c r="B6" s="2">
        <v>0.45</v>
      </c>
      <c r="C6" s="2">
        <f t="shared" ref="C6:C32" si="1">AVERAGE(B3:B5)</f>
        <v>0.43</v>
      </c>
      <c r="D6" s="2">
        <f t="shared" si="0"/>
        <v>0.42196800000000018</v>
      </c>
      <c r="E6" s="2"/>
    </row>
    <row r="7" spans="1:5" x14ac:dyDescent="0.3">
      <c r="A7" s="2">
        <v>2005</v>
      </c>
      <c r="B7" s="2">
        <v>0.46</v>
      </c>
      <c r="C7" s="2">
        <f t="shared" si="1"/>
        <v>0.44</v>
      </c>
      <c r="D7" s="2">
        <f t="shared" si="0"/>
        <v>0.42957440000000019</v>
      </c>
      <c r="E7" s="2"/>
    </row>
    <row r="8" spans="1:5" x14ac:dyDescent="0.3">
      <c r="A8" s="2">
        <v>2006</v>
      </c>
      <c r="B8" s="2">
        <v>0.47</v>
      </c>
      <c r="C8" s="2">
        <f t="shared" si="1"/>
        <v>0.44666666666666671</v>
      </c>
      <c r="D8" s="2">
        <f t="shared" si="0"/>
        <v>0.43765952000000019</v>
      </c>
      <c r="E8" s="2"/>
    </row>
    <row r="9" spans="1:5" x14ac:dyDescent="0.3">
      <c r="A9" s="2">
        <v>2007</v>
      </c>
      <c r="B9" s="2">
        <v>0.48</v>
      </c>
      <c r="C9" s="2">
        <f t="shared" si="1"/>
        <v>0.45999999999999996</v>
      </c>
      <c r="D9" s="2">
        <f t="shared" si="0"/>
        <v>0.44612761600000017</v>
      </c>
      <c r="E9" s="2"/>
    </row>
    <row r="10" spans="1:5" x14ac:dyDescent="0.3">
      <c r="A10" s="2">
        <v>2008</v>
      </c>
      <c r="B10" s="2">
        <v>0.49</v>
      </c>
      <c r="C10" s="2">
        <f t="shared" si="1"/>
        <v>0.47</v>
      </c>
      <c r="D10" s="2">
        <f t="shared" si="0"/>
        <v>0.45490209280000016</v>
      </c>
      <c r="E10" s="2"/>
    </row>
    <row r="11" spans="1:5" x14ac:dyDescent="0.3">
      <c r="A11" s="2">
        <v>2009</v>
      </c>
      <c r="B11" s="2">
        <v>0.5</v>
      </c>
      <c r="C11" s="2">
        <f t="shared" si="1"/>
        <v>0.48</v>
      </c>
      <c r="D11" s="2">
        <f t="shared" si="0"/>
        <v>0.46392167424000019</v>
      </c>
      <c r="E11" s="2"/>
    </row>
    <row r="12" spans="1:5" x14ac:dyDescent="0.3">
      <c r="A12" s="2">
        <v>2010</v>
      </c>
      <c r="B12" s="2">
        <v>0.52</v>
      </c>
      <c r="C12" s="2">
        <f t="shared" si="1"/>
        <v>0.49</v>
      </c>
      <c r="D12" s="2">
        <f t="shared" si="0"/>
        <v>0.4751373393920002</v>
      </c>
      <c r="E12" s="2"/>
    </row>
    <row r="13" spans="1:5" x14ac:dyDescent="0.3">
      <c r="A13" s="2">
        <v>2011</v>
      </c>
      <c r="B13" s="2">
        <v>0.54</v>
      </c>
      <c r="C13" s="2">
        <f t="shared" si="1"/>
        <v>0.5033333333333333</v>
      </c>
      <c r="D13" s="2">
        <f t="shared" si="0"/>
        <v>0.48810987151360019</v>
      </c>
      <c r="E13" s="2"/>
    </row>
    <row r="14" spans="1:5" x14ac:dyDescent="0.3">
      <c r="A14" s="2">
        <v>2012</v>
      </c>
      <c r="B14" s="2">
        <v>0.55000000000000004</v>
      </c>
      <c r="C14" s="2">
        <f t="shared" si="1"/>
        <v>0.52</v>
      </c>
      <c r="D14" s="2">
        <f t="shared" si="0"/>
        <v>0.50048789721088016</v>
      </c>
      <c r="E14" s="2"/>
    </row>
    <row r="15" spans="1:5" x14ac:dyDescent="0.3">
      <c r="A15" s="2">
        <v>2013</v>
      </c>
      <c r="B15" s="2">
        <v>0.56000000000000005</v>
      </c>
      <c r="C15" s="2">
        <f t="shared" si="1"/>
        <v>0.53666666666666674</v>
      </c>
      <c r="D15" s="2">
        <f t="shared" si="0"/>
        <v>0.51239031776870414</v>
      </c>
      <c r="E15" s="2"/>
    </row>
    <row r="16" spans="1:5" x14ac:dyDescent="0.3">
      <c r="A16" s="2">
        <v>2014</v>
      </c>
      <c r="B16" s="2">
        <v>0.56999999999999995</v>
      </c>
      <c r="C16" s="2">
        <f t="shared" si="1"/>
        <v>0.55000000000000004</v>
      </c>
      <c r="D16" s="2">
        <f t="shared" si="0"/>
        <v>0.52391225421496335</v>
      </c>
      <c r="E16" s="2"/>
    </row>
    <row r="17" spans="1:5" x14ac:dyDescent="0.3">
      <c r="A17" s="2">
        <v>2015</v>
      </c>
      <c r="B17" s="2">
        <v>0.57999999999999996</v>
      </c>
      <c r="C17" s="2">
        <f t="shared" si="1"/>
        <v>0.56000000000000005</v>
      </c>
      <c r="D17" s="2">
        <f t="shared" si="0"/>
        <v>0.53512980337197069</v>
      </c>
      <c r="E17" s="2"/>
    </row>
    <row r="18" spans="1:5" x14ac:dyDescent="0.3">
      <c r="A18" s="2">
        <v>2016</v>
      </c>
      <c r="B18" s="2">
        <v>0.59</v>
      </c>
      <c r="C18" s="2">
        <f t="shared" si="1"/>
        <v>0.56999999999999995</v>
      </c>
      <c r="D18" s="2">
        <f t="shared" si="0"/>
        <v>0.54610384269757661</v>
      </c>
      <c r="E18" s="2"/>
    </row>
    <row r="19" spans="1:5" x14ac:dyDescent="0.3">
      <c r="A19" s="2">
        <v>2017</v>
      </c>
      <c r="B19" s="2">
        <v>0.6</v>
      </c>
      <c r="C19" s="2">
        <f t="shared" si="1"/>
        <v>0.57999999999999996</v>
      </c>
      <c r="D19" s="2">
        <f t="shared" si="0"/>
        <v>0.55688307415806126</v>
      </c>
      <c r="E19" s="2"/>
    </row>
    <row r="20" spans="1:5" x14ac:dyDescent="0.3">
      <c r="A20" s="2">
        <v>2018</v>
      </c>
      <c r="B20" s="2">
        <v>0.62</v>
      </c>
      <c r="C20" s="2">
        <f t="shared" si="1"/>
        <v>0.59</v>
      </c>
      <c r="D20" s="2">
        <f t="shared" si="0"/>
        <v>0.56950645932644905</v>
      </c>
      <c r="E20" s="2"/>
    </row>
    <row r="21" spans="1:5" x14ac:dyDescent="0.3">
      <c r="A21" s="2">
        <v>2019</v>
      </c>
      <c r="B21" s="2">
        <v>0.63</v>
      </c>
      <c r="C21" s="2">
        <f t="shared" si="1"/>
        <v>0.60333333333333339</v>
      </c>
      <c r="D21" s="2">
        <f t="shared" si="0"/>
        <v>0.58160516746115931</v>
      </c>
      <c r="E21" s="2"/>
    </row>
    <row r="22" spans="1:5" x14ac:dyDescent="0.3">
      <c r="A22" s="2">
        <v>2020</v>
      </c>
      <c r="B22" s="2">
        <v>0.64</v>
      </c>
      <c r="C22" s="2">
        <f t="shared" si="1"/>
        <v>0.6166666666666667</v>
      </c>
      <c r="D22" s="2">
        <f t="shared" si="0"/>
        <v>0.59328413396892743</v>
      </c>
      <c r="E22" s="2"/>
    </row>
    <row r="23" spans="1:5" x14ac:dyDescent="0.3">
      <c r="A23" s="2">
        <v>2021</v>
      </c>
      <c r="B23" s="2">
        <v>0.65</v>
      </c>
      <c r="C23" s="2">
        <f t="shared" si="1"/>
        <v>0.63</v>
      </c>
      <c r="D23" s="2">
        <f t="shared" si="0"/>
        <v>0.60462730717514201</v>
      </c>
      <c r="E23" s="2"/>
    </row>
    <row r="24" spans="1:5" x14ac:dyDescent="0.3">
      <c r="A24" s="2">
        <v>2022</v>
      </c>
      <c r="B24" s="2">
        <v>0.66</v>
      </c>
      <c r="C24" s="2">
        <f t="shared" si="1"/>
        <v>0.64</v>
      </c>
      <c r="D24" s="2">
        <f t="shared" si="0"/>
        <v>0.61570184574011366</v>
      </c>
      <c r="E24" s="2"/>
    </row>
    <row r="25" spans="1:5" x14ac:dyDescent="0.3">
      <c r="A25" s="2">
        <v>2023</v>
      </c>
      <c r="B25" s="2">
        <v>0.67</v>
      </c>
      <c r="C25" s="2">
        <f t="shared" si="1"/>
        <v>0.65</v>
      </c>
      <c r="D25" s="2">
        <f t="shared" si="0"/>
        <v>0.62656147659209094</v>
      </c>
      <c r="E25" s="2"/>
    </row>
    <row r="26" spans="1:5" x14ac:dyDescent="0.3">
      <c r="A26" s="2">
        <v>2024</v>
      </c>
      <c r="B26" s="2">
        <v>0.68</v>
      </c>
      <c r="C26" s="2">
        <f t="shared" si="1"/>
        <v>0.66</v>
      </c>
      <c r="D26" s="2">
        <f t="shared" si="0"/>
        <v>0.6372491812736728</v>
      </c>
      <c r="E26" s="2"/>
    </row>
    <row r="27" spans="1:5" x14ac:dyDescent="0.3">
      <c r="A27" s="2">
        <v>2025</v>
      </c>
      <c r="B27" s="2">
        <v>0.69</v>
      </c>
      <c r="C27" s="2">
        <f t="shared" si="1"/>
        <v>0.67</v>
      </c>
      <c r="D27" s="2">
        <f t="shared" si="0"/>
        <v>0.64779934501893832</v>
      </c>
      <c r="E27" s="2"/>
    </row>
    <row r="28" spans="1:5" x14ac:dyDescent="0.3">
      <c r="A28" s="2">
        <v>2026</v>
      </c>
      <c r="B28" s="2">
        <v>0.7</v>
      </c>
      <c r="C28" s="2">
        <f t="shared" si="1"/>
        <v>0.68</v>
      </c>
      <c r="D28" s="2">
        <f t="shared" si="0"/>
        <v>0.65823947601515065</v>
      </c>
      <c r="E28" s="2"/>
    </row>
    <row r="29" spans="1:5" x14ac:dyDescent="0.3">
      <c r="A29" s="2">
        <v>2027</v>
      </c>
      <c r="B29" s="2">
        <v>0.71</v>
      </c>
      <c r="C29" s="2">
        <f t="shared" si="1"/>
        <v>0.69000000000000006</v>
      </c>
      <c r="D29" s="2">
        <f t="shared" si="0"/>
        <v>0.66859158081212056</v>
      </c>
      <c r="E29" s="2"/>
    </row>
    <row r="30" spans="1:5" x14ac:dyDescent="0.3">
      <c r="A30" s="2">
        <v>2028</v>
      </c>
      <c r="B30" s="2">
        <v>0.72</v>
      </c>
      <c r="C30" s="2">
        <f t="shared" si="1"/>
        <v>0.69999999999999984</v>
      </c>
      <c r="D30" s="2">
        <f t="shared" si="0"/>
        <v>0.67887326464969644</v>
      </c>
      <c r="E30" s="2"/>
    </row>
    <row r="31" spans="1:5" x14ac:dyDescent="0.3">
      <c r="A31" s="2">
        <v>2029</v>
      </c>
      <c r="B31" s="2">
        <v>0.73</v>
      </c>
      <c r="C31" s="2">
        <f t="shared" si="1"/>
        <v>0.71</v>
      </c>
      <c r="D31" s="2">
        <f t="shared" si="0"/>
        <v>0.68909861171975717</v>
      </c>
      <c r="E31" s="2"/>
    </row>
    <row r="32" spans="1:5" x14ac:dyDescent="0.3">
      <c r="A32" s="2">
        <v>2030</v>
      </c>
      <c r="B32" s="2">
        <v>0.74</v>
      </c>
      <c r="C32" s="2">
        <f t="shared" si="1"/>
        <v>0.72000000000000008</v>
      </c>
      <c r="D32" s="2">
        <f t="shared" si="0"/>
        <v>0.69927888937580573</v>
      </c>
      <c r="E32" s="2"/>
    </row>
    <row r="33" spans="1:5" x14ac:dyDescent="0.3">
      <c r="A33" s="2"/>
      <c r="B33" s="2"/>
      <c r="C33" s="2"/>
      <c r="D33" s="2"/>
      <c r="E33" s="2"/>
    </row>
    <row r="34" spans="1:5" x14ac:dyDescent="0.3">
      <c r="A34" s="2"/>
      <c r="B34" s="2"/>
      <c r="C34" s="2"/>
      <c r="D34" s="2"/>
      <c r="E34" s="2"/>
    </row>
    <row r="35" spans="1:5" x14ac:dyDescent="0.3">
      <c r="A35" s="45" t="s">
        <v>39</v>
      </c>
      <c r="B35" s="45" t="s">
        <v>130</v>
      </c>
      <c r="C35" s="45" t="s">
        <v>133</v>
      </c>
      <c r="D35" s="2"/>
      <c r="E35" s="2"/>
    </row>
    <row r="36" spans="1:5" x14ac:dyDescent="0.3">
      <c r="A36" s="2">
        <v>2000</v>
      </c>
      <c r="B36" s="2">
        <v>0.4</v>
      </c>
      <c r="C36" s="2"/>
      <c r="D36" s="2"/>
      <c r="E36" s="2"/>
    </row>
    <row r="37" spans="1:5" x14ac:dyDescent="0.3">
      <c r="A37" s="2">
        <v>2001</v>
      </c>
      <c r="B37" s="2">
        <v>0.42</v>
      </c>
      <c r="C37" s="2"/>
      <c r="D37" s="2"/>
      <c r="E37" s="2"/>
    </row>
    <row r="38" spans="1:5" x14ac:dyDescent="0.3">
      <c r="A38" s="2">
        <v>2002</v>
      </c>
      <c r="B38" s="2">
        <v>0.44</v>
      </c>
      <c r="C38" s="2"/>
      <c r="D38" s="2"/>
      <c r="E38" s="2"/>
    </row>
    <row r="39" spans="1:5" x14ac:dyDescent="0.3">
      <c r="A39" s="2">
        <v>2003</v>
      </c>
      <c r="B39" s="2">
        <v>0.43</v>
      </c>
      <c r="C39" s="2"/>
      <c r="D39" s="2"/>
      <c r="E39" s="2"/>
    </row>
    <row r="40" spans="1:5" x14ac:dyDescent="0.3">
      <c r="A40" s="2">
        <v>2004</v>
      </c>
      <c r="B40" s="2">
        <v>0.45</v>
      </c>
      <c r="C40" s="2">
        <f t="shared" ref="C40:C66" si="2">AVERAGE(B2:B5)</f>
        <v>0.42249999999999999</v>
      </c>
      <c r="D40" s="2"/>
      <c r="E40" s="2"/>
    </row>
    <row r="41" spans="1:5" x14ac:dyDescent="0.3">
      <c r="A41" s="2">
        <v>2005</v>
      </c>
      <c r="B41" s="2">
        <v>0.46</v>
      </c>
      <c r="C41" s="2">
        <f t="shared" si="2"/>
        <v>0.435</v>
      </c>
      <c r="D41" s="2"/>
      <c r="E41" s="2"/>
    </row>
    <row r="42" spans="1:5" x14ac:dyDescent="0.3">
      <c r="A42" s="2">
        <v>2006</v>
      </c>
      <c r="B42" s="2">
        <v>0.47</v>
      </c>
      <c r="C42" s="2">
        <f t="shared" si="2"/>
        <v>0.44500000000000001</v>
      </c>
      <c r="D42" s="2"/>
      <c r="E42" s="2"/>
    </row>
    <row r="43" spans="1:5" x14ac:dyDescent="0.3">
      <c r="A43" s="2">
        <v>2007</v>
      </c>
      <c r="B43" s="2">
        <v>0.48</v>
      </c>
      <c r="C43" s="2">
        <f t="shared" si="2"/>
        <v>0.45250000000000001</v>
      </c>
      <c r="D43" s="2"/>
      <c r="E43" s="2"/>
    </row>
    <row r="44" spans="1:5" x14ac:dyDescent="0.3">
      <c r="A44" s="2">
        <v>2008</v>
      </c>
      <c r="B44" s="2">
        <v>0.49</v>
      </c>
      <c r="C44" s="2">
        <f t="shared" si="2"/>
        <v>0.46499999999999997</v>
      </c>
      <c r="D44" s="2"/>
      <c r="E44" s="2"/>
    </row>
    <row r="45" spans="1:5" x14ac:dyDescent="0.3">
      <c r="A45" s="2">
        <v>2009</v>
      </c>
      <c r="B45" s="2">
        <v>0.5</v>
      </c>
      <c r="C45" s="2">
        <f t="shared" si="2"/>
        <v>0.47499999999999998</v>
      </c>
      <c r="D45" s="2"/>
      <c r="E45" s="2"/>
    </row>
    <row r="46" spans="1:5" x14ac:dyDescent="0.3">
      <c r="A46" s="2">
        <v>2010</v>
      </c>
      <c r="B46" s="2">
        <v>0.52</v>
      </c>
      <c r="C46" s="2">
        <f t="shared" si="2"/>
        <v>0.48499999999999999</v>
      </c>
      <c r="D46" s="2"/>
      <c r="E46" s="2"/>
    </row>
    <row r="47" spans="1:5" x14ac:dyDescent="0.3">
      <c r="A47" s="2">
        <v>2011</v>
      </c>
      <c r="B47" s="2">
        <v>0.54</v>
      </c>
      <c r="C47" s="2">
        <f t="shared" si="2"/>
        <v>0.4975</v>
      </c>
      <c r="D47" s="2"/>
      <c r="E47" s="2"/>
    </row>
    <row r="48" spans="1:5" x14ac:dyDescent="0.3">
      <c r="A48" s="2">
        <v>2012</v>
      </c>
      <c r="B48" s="2">
        <v>0.55000000000000004</v>
      </c>
      <c r="C48" s="2">
        <f t="shared" si="2"/>
        <v>0.51249999999999996</v>
      </c>
      <c r="D48" s="2"/>
      <c r="E48" s="2"/>
    </row>
    <row r="49" spans="1:5" x14ac:dyDescent="0.3">
      <c r="A49" s="2">
        <v>2013</v>
      </c>
      <c r="B49" s="2">
        <v>0.56000000000000005</v>
      </c>
      <c r="C49" s="2">
        <f t="shared" si="2"/>
        <v>0.52750000000000008</v>
      </c>
      <c r="D49" s="2"/>
      <c r="E49" s="2"/>
    </row>
    <row r="50" spans="1:5" x14ac:dyDescent="0.3">
      <c r="A50" s="2">
        <v>2014</v>
      </c>
      <c r="B50" s="2">
        <v>0.56999999999999995</v>
      </c>
      <c r="C50" s="2">
        <f t="shared" si="2"/>
        <v>0.54249999999999998</v>
      </c>
      <c r="D50" s="2"/>
      <c r="E50" s="2"/>
    </row>
    <row r="51" spans="1:5" x14ac:dyDescent="0.3">
      <c r="A51" s="2">
        <v>2015</v>
      </c>
      <c r="B51" s="2">
        <v>0.57999999999999996</v>
      </c>
      <c r="C51" s="2">
        <f t="shared" si="2"/>
        <v>0.55500000000000005</v>
      </c>
      <c r="D51" s="2"/>
      <c r="E51" s="2"/>
    </row>
    <row r="52" spans="1:5" x14ac:dyDescent="0.3">
      <c r="A52" s="2">
        <v>2016</v>
      </c>
      <c r="B52" s="2">
        <v>0.59</v>
      </c>
      <c r="C52" s="2">
        <f t="shared" si="2"/>
        <v>0.56500000000000006</v>
      </c>
      <c r="D52" s="2"/>
      <c r="E52" s="2"/>
    </row>
    <row r="53" spans="1:5" x14ac:dyDescent="0.3">
      <c r="A53" s="2">
        <v>2017</v>
      </c>
      <c r="B53" s="2">
        <v>0.6</v>
      </c>
      <c r="C53" s="2">
        <f t="shared" si="2"/>
        <v>0.57499999999999996</v>
      </c>
      <c r="D53" s="2"/>
      <c r="E53" s="2"/>
    </row>
    <row r="54" spans="1:5" x14ac:dyDescent="0.3">
      <c r="A54" s="2">
        <v>2018</v>
      </c>
      <c r="B54" s="2">
        <v>0.62</v>
      </c>
      <c r="C54" s="2">
        <f t="shared" si="2"/>
        <v>0.58499999999999996</v>
      </c>
      <c r="D54" s="2"/>
      <c r="E54" s="2"/>
    </row>
    <row r="55" spans="1:5" x14ac:dyDescent="0.3">
      <c r="A55" s="2">
        <v>2019</v>
      </c>
      <c r="B55" s="2">
        <v>0.63</v>
      </c>
      <c r="C55" s="2">
        <f t="shared" si="2"/>
        <v>0.59750000000000003</v>
      </c>
      <c r="D55" s="2"/>
      <c r="E55" s="2"/>
    </row>
    <row r="56" spans="1:5" x14ac:dyDescent="0.3">
      <c r="A56" s="2">
        <v>2020</v>
      </c>
      <c r="B56" s="2">
        <v>0.64</v>
      </c>
      <c r="C56" s="2">
        <f t="shared" si="2"/>
        <v>0.61</v>
      </c>
      <c r="D56" s="2"/>
      <c r="E56" s="2"/>
    </row>
    <row r="57" spans="1:5" x14ac:dyDescent="0.3">
      <c r="A57" s="2">
        <v>2021</v>
      </c>
      <c r="B57" s="2">
        <v>0.65</v>
      </c>
      <c r="C57" s="2">
        <f t="shared" si="2"/>
        <v>0.62250000000000005</v>
      </c>
      <c r="D57" s="2"/>
      <c r="E57" s="2"/>
    </row>
    <row r="58" spans="1:5" x14ac:dyDescent="0.3">
      <c r="A58" s="2">
        <v>2022</v>
      </c>
      <c r="B58" s="2">
        <v>0.66</v>
      </c>
      <c r="C58" s="2">
        <f t="shared" si="2"/>
        <v>0.63500000000000001</v>
      </c>
      <c r="D58" s="2"/>
      <c r="E58" s="2"/>
    </row>
    <row r="59" spans="1:5" x14ac:dyDescent="0.3">
      <c r="A59" s="2">
        <v>2023</v>
      </c>
      <c r="B59" s="2">
        <v>0.67</v>
      </c>
      <c r="C59" s="2">
        <f t="shared" si="2"/>
        <v>0.64500000000000002</v>
      </c>
      <c r="D59" s="2"/>
      <c r="E59" s="2"/>
    </row>
    <row r="60" spans="1:5" x14ac:dyDescent="0.3">
      <c r="A60" s="2">
        <v>2024</v>
      </c>
      <c r="B60" s="2">
        <v>0.68</v>
      </c>
      <c r="C60" s="2">
        <f t="shared" si="2"/>
        <v>0.65500000000000003</v>
      </c>
      <c r="D60" s="2"/>
      <c r="E60" s="2"/>
    </row>
    <row r="61" spans="1:5" x14ac:dyDescent="0.3">
      <c r="A61" s="2">
        <v>2025</v>
      </c>
      <c r="B61" s="2">
        <v>0.69</v>
      </c>
      <c r="C61" s="2">
        <f t="shared" si="2"/>
        <v>0.66500000000000004</v>
      </c>
      <c r="D61" s="2"/>
      <c r="E61" s="2"/>
    </row>
    <row r="62" spans="1:5" x14ac:dyDescent="0.3">
      <c r="A62" s="2">
        <v>2026</v>
      </c>
      <c r="B62" s="2">
        <v>0.7</v>
      </c>
      <c r="C62" s="2">
        <f t="shared" si="2"/>
        <v>0.67500000000000004</v>
      </c>
      <c r="D62" s="2"/>
      <c r="E62" s="2"/>
    </row>
    <row r="63" spans="1:5" x14ac:dyDescent="0.3">
      <c r="A63" s="2">
        <v>2027</v>
      </c>
      <c r="B63" s="2">
        <v>0.71</v>
      </c>
      <c r="C63" s="2">
        <f t="shared" si="2"/>
        <v>0.68500000000000005</v>
      </c>
      <c r="D63" s="2"/>
      <c r="E63" s="2"/>
    </row>
    <row r="64" spans="1:5" x14ac:dyDescent="0.3">
      <c r="A64" s="2">
        <v>2028</v>
      </c>
      <c r="B64" s="2">
        <v>0.72</v>
      </c>
      <c r="C64" s="2">
        <f t="shared" si="2"/>
        <v>0.69500000000000006</v>
      </c>
      <c r="D64" s="2"/>
      <c r="E64" s="2"/>
    </row>
    <row r="65" spans="1:5" x14ac:dyDescent="0.3">
      <c r="A65" s="2">
        <v>2029</v>
      </c>
      <c r="B65" s="2">
        <v>0.73</v>
      </c>
      <c r="C65" s="2">
        <f t="shared" si="2"/>
        <v>0.70499999999999985</v>
      </c>
      <c r="D65" s="2"/>
      <c r="E65" s="2"/>
    </row>
    <row r="66" spans="1:5" x14ac:dyDescent="0.3">
      <c r="A66" s="2">
        <v>2030</v>
      </c>
      <c r="B66" s="2">
        <v>0.74</v>
      </c>
      <c r="C66" s="2">
        <f t="shared" si="2"/>
        <v>0.71499999999999997</v>
      </c>
      <c r="D66" s="2"/>
      <c r="E66" s="2"/>
    </row>
    <row r="67" spans="1:5" x14ac:dyDescent="0.3">
      <c r="A67" s="2"/>
      <c r="B67" s="2"/>
      <c r="C67" s="2"/>
      <c r="D67" s="2"/>
      <c r="E67" s="2"/>
    </row>
    <row r="68" spans="1:5" x14ac:dyDescent="0.3">
      <c r="A68" s="2"/>
      <c r="B68" s="2"/>
      <c r="C68" s="2"/>
      <c r="D68" s="2"/>
      <c r="E68" s="2"/>
    </row>
    <row r="69" spans="1:5" x14ac:dyDescent="0.3">
      <c r="A69" s="2"/>
      <c r="B69" s="2"/>
      <c r="C69" s="2"/>
      <c r="D69" s="2"/>
      <c r="E69" s="2"/>
    </row>
    <row r="70" spans="1:5" x14ac:dyDescent="0.3">
      <c r="A70" s="2"/>
      <c r="B70" s="2"/>
      <c r="C70" s="2"/>
      <c r="D70" s="2"/>
      <c r="E70" s="2"/>
    </row>
    <row r="71" spans="1:5" x14ac:dyDescent="0.3">
      <c r="A71" s="45" t="s">
        <v>39</v>
      </c>
      <c r="B71" s="45" t="s">
        <v>130</v>
      </c>
      <c r="C71" s="52" t="s">
        <v>134</v>
      </c>
      <c r="D71" s="52" t="s">
        <v>135</v>
      </c>
      <c r="E71" s="53" t="s">
        <v>136</v>
      </c>
    </row>
    <row r="72" spans="1:5" x14ac:dyDescent="0.3">
      <c r="A72" s="2">
        <v>2000</v>
      </c>
      <c r="B72" s="2">
        <v>0.4</v>
      </c>
      <c r="C72" s="2"/>
      <c r="D72" s="2"/>
      <c r="E72" s="2"/>
    </row>
    <row r="73" spans="1:5" x14ac:dyDescent="0.3">
      <c r="A73" s="2">
        <v>2001</v>
      </c>
      <c r="B73" s="2">
        <v>0.42</v>
      </c>
      <c r="C73" s="2"/>
      <c r="D73" s="2"/>
      <c r="E73" s="2"/>
    </row>
    <row r="74" spans="1:5" x14ac:dyDescent="0.3">
      <c r="A74" s="2">
        <v>2002</v>
      </c>
      <c r="B74" s="2">
        <v>0.44</v>
      </c>
      <c r="C74" s="2"/>
      <c r="D74" s="2"/>
      <c r="E74" s="2"/>
    </row>
    <row r="75" spans="1:5" x14ac:dyDescent="0.3">
      <c r="A75" s="2">
        <v>2003</v>
      </c>
      <c r="B75" s="2">
        <v>0.43</v>
      </c>
      <c r="C75" s="2"/>
      <c r="D75" s="2"/>
      <c r="E75" s="2"/>
    </row>
    <row r="76" spans="1:5" x14ac:dyDescent="0.3">
      <c r="A76" s="2">
        <v>2004</v>
      </c>
      <c r="B76" s="2">
        <v>0.45</v>
      </c>
      <c r="C76" s="2"/>
      <c r="D76" s="2"/>
      <c r="E76" s="2"/>
    </row>
    <row r="77" spans="1:5" x14ac:dyDescent="0.3">
      <c r="A77" s="2">
        <v>2005</v>
      </c>
      <c r="B77" s="2">
        <v>0.46</v>
      </c>
      <c r="C77" s="2"/>
      <c r="D77" s="2"/>
      <c r="E77" s="2"/>
    </row>
    <row r="78" spans="1:5" x14ac:dyDescent="0.3">
      <c r="A78" s="2">
        <v>2006</v>
      </c>
      <c r="B78" s="2">
        <v>0.47</v>
      </c>
      <c r="C78" s="2"/>
      <c r="D78" s="2"/>
      <c r="E78" s="2"/>
    </row>
    <row r="79" spans="1:5" x14ac:dyDescent="0.3">
      <c r="A79" s="2">
        <v>2007</v>
      </c>
      <c r="B79" s="2">
        <v>0.48</v>
      </c>
      <c r="C79" s="2"/>
      <c r="D79" s="2"/>
      <c r="E79" s="2"/>
    </row>
    <row r="80" spans="1:5" x14ac:dyDescent="0.3">
      <c r="A80" s="2">
        <v>2008</v>
      </c>
      <c r="B80" s="2">
        <v>0.49</v>
      </c>
      <c r="C80" s="2"/>
      <c r="D80" s="2"/>
      <c r="E80" s="2"/>
    </row>
    <row r="81" spans="1:5" x14ac:dyDescent="0.3">
      <c r="A81" s="2">
        <v>2009</v>
      </c>
      <c r="B81" s="2">
        <v>0.5</v>
      </c>
      <c r="C81" s="2"/>
      <c r="D81" s="2"/>
      <c r="E81" s="2"/>
    </row>
    <row r="82" spans="1:5" x14ac:dyDescent="0.3">
      <c r="A82" s="2">
        <v>2010</v>
      </c>
      <c r="B82" s="2">
        <v>0.52</v>
      </c>
      <c r="C82" s="2"/>
      <c r="D82" s="2"/>
      <c r="E82" s="2"/>
    </row>
    <row r="83" spans="1:5" x14ac:dyDescent="0.3">
      <c r="A83" s="2">
        <v>2011</v>
      </c>
      <c r="B83" s="2">
        <v>0.54</v>
      </c>
      <c r="C83" s="2"/>
      <c r="D83" s="2"/>
      <c r="E83" s="2"/>
    </row>
    <row r="84" spans="1:5" x14ac:dyDescent="0.3">
      <c r="A84" s="2">
        <v>2012</v>
      </c>
      <c r="B84" s="2">
        <v>0.55000000000000004</v>
      </c>
      <c r="C84" s="2"/>
      <c r="D84" s="2"/>
      <c r="E84" s="2"/>
    </row>
    <row r="85" spans="1:5" x14ac:dyDescent="0.3">
      <c r="A85" s="2">
        <v>2013</v>
      </c>
      <c r="B85" s="2">
        <v>0.56000000000000005</v>
      </c>
      <c r="C85" s="2"/>
      <c r="D85" s="2"/>
      <c r="E85" s="2"/>
    </row>
    <row r="86" spans="1:5" x14ac:dyDescent="0.3">
      <c r="A86" s="2">
        <v>2014</v>
      </c>
      <c r="B86" s="2">
        <v>0.56999999999999995</v>
      </c>
      <c r="C86" s="2"/>
      <c r="D86" s="2"/>
      <c r="E86" s="2"/>
    </row>
    <row r="87" spans="1:5" x14ac:dyDescent="0.3">
      <c r="A87" s="2">
        <v>2015</v>
      </c>
      <c r="B87" s="2">
        <v>0.57999999999999996</v>
      </c>
      <c r="C87" s="2"/>
      <c r="D87" s="2"/>
      <c r="E87" s="2"/>
    </row>
    <row r="88" spans="1:5" x14ac:dyDescent="0.3">
      <c r="A88" s="2">
        <v>2016</v>
      </c>
      <c r="B88" s="2">
        <v>0.59</v>
      </c>
      <c r="C88" s="2"/>
      <c r="D88" s="2"/>
      <c r="E88" s="2"/>
    </row>
    <row r="89" spans="1:5" x14ac:dyDescent="0.3">
      <c r="A89" s="2">
        <v>2017</v>
      </c>
      <c r="B89" s="2">
        <v>0.6</v>
      </c>
      <c r="C89" s="2"/>
      <c r="D89" s="2"/>
      <c r="E89" s="2"/>
    </row>
    <row r="90" spans="1:5" x14ac:dyDescent="0.3">
      <c r="A90" s="2">
        <v>2018</v>
      </c>
      <c r="B90" s="2">
        <v>0.62</v>
      </c>
      <c r="C90" s="2"/>
      <c r="D90" s="2"/>
      <c r="E90" s="2"/>
    </row>
    <row r="91" spans="1:5" x14ac:dyDescent="0.3">
      <c r="A91" s="2">
        <v>2019</v>
      </c>
      <c r="B91" s="2">
        <v>0.63</v>
      </c>
      <c r="C91" s="2"/>
      <c r="D91" s="2"/>
      <c r="E91" s="2"/>
    </row>
    <row r="92" spans="1:5" x14ac:dyDescent="0.3">
      <c r="A92" s="2">
        <v>2020</v>
      </c>
      <c r="B92" s="2">
        <v>0.64</v>
      </c>
      <c r="C92" s="2"/>
      <c r="D92" s="2"/>
      <c r="E92" s="2"/>
    </row>
    <row r="93" spans="1:5" x14ac:dyDescent="0.3">
      <c r="A93" s="2">
        <v>2021</v>
      </c>
      <c r="B93" s="2">
        <v>0.65</v>
      </c>
      <c r="C93" s="2"/>
      <c r="D93" s="2"/>
      <c r="E93" s="2"/>
    </row>
    <row r="94" spans="1:5" x14ac:dyDescent="0.3">
      <c r="A94" s="2">
        <v>2022</v>
      </c>
      <c r="B94" s="2">
        <v>0.66</v>
      </c>
      <c r="C94" s="2"/>
      <c r="D94" s="2"/>
      <c r="E94" s="2"/>
    </row>
    <row r="95" spans="1:5" x14ac:dyDescent="0.3">
      <c r="A95" s="2">
        <v>2023</v>
      </c>
      <c r="B95" s="2">
        <v>0.67</v>
      </c>
      <c r="C95" s="2">
        <f>B95</f>
        <v>0.67</v>
      </c>
      <c r="D95" s="2">
        <f t="shared" ref="D95:E95" si="3">C95</f>
        <v>0.67</v>
      </c>
      <c r="E95" s="2">
        <f t="shared" si="3"/>
        <v>0.67</v>
      </c>
    </row>
    <row r="96" spans="1:5" x14ac:dyDescent="0.3">
      <c r="A96" s="2">
        <v>2024</v>
      </c>
      <c r="B96" s="2"/>
      <c r="C96" s="2">
        <f>_xlfn.FORECAST.ETS(A96,$B$72:$B$95,$A$72:$A$95,1,1)</f>
        <v>0.68564278255208622</v>
      </c>
      <c r="D96" s="2">
        <f>C96-_xlfn.FORECAST.ETS.CONFINT(A96,$B$72:$B$95,$A$72:$A$95,0.95,1,1)</f>
        <v>0.67476329867765761</v>
      </c>
      <c r="E96" s="2">
        <f>C96+_xlfn.FORECAST.ETS.CONFINT(A96,$B$72:$B$95,$A$72:$A$95,0.95,1,1)</f>
        <v>0.69652226642651482</v>
      </c>
    </row>
    <row r="97" spans="1:5" x14ac:dyDescent="0.3">
      <c r="A97" s="2">
        <v>2025</v>
      </c>
      <c r="B97" s="2"/>
      <c r="C97" s="2">
        <f t="shared" ref="C97:C102" si="4">_xlfn.FORECAST.ETS(A97,$B$72:$B$95,$A$72:$A$95,1,1)</f>
        <v>0.69745642660259377</v>
      </c>
      <c r="D97" s="2">
        <f t="shared" ref="D97:D102" si="5">C97-_xlfn.FORECAST.ETS.CONFINT(A97,$B$72:$B$95,$A$72:$A$95,0.95,1,1)</f>
        <v>0.68652159271886537</v>
      </c>
      <c r="E97" s="2">
        <f t="shared" ref="E97:E102" si="6">C97+_xlfn.FORECAST.ETS.CONFINT(A97,$B$72:$B$95,$A$72:$A$95,0.95,1,1)</f>
        <v>0.70839126048632217</v>
      </c>
    </row>
    <row r="98" spans="1:5" x14ac:dyDescent="0.3">
      <c r="A98" s="2">
        <v>2026</v>
      </c>
      <c r="B98" s="2"/>
      <c r="C98" s="2">
        <f t="shared" si="4"/>
        <v>0.70927007065310133</v>
      </c>
      <c r="D98" s="2">
        <f t="shared" si="5"/>
        <v>0.69827907240549425</v>
      </c>
      <c r="E98" s="2">
        <f t="shared" si="6"/>
        <v>0.7202610689007084</v>
      </c>
    </row>
    <row r="99" spans="1:5" x14ac:dyDescent="0.3">
      <c r="A99" s="2">
        <v>2027</v>
      </c>
      <c r="B99" s="2"/>
      <c r="C99" s="2">
        <f t="shared" si="4"/>
        <v>0.72108371470360888</v>
      </c>
      <c r="D99" s="2">
        <f t="shared" si="5"/>
        <v>0.71003573944373477</v>
      </c>
      <c r="E99" s="2">
        <f t="shared" si="6"/>
        <v>0.73213168996348299</v>
      </c>
    </row>
    <row r="100" spans="1:5" x14ac:dyDescent="0.3">
      <c r="A100" s="2">
        <v>2028</v>
      </c>
      <c r="B100" s="2"/>
      <c r="C100" s="2">
        <f t="shared" si="4"/>
        <v>0.73289735875411655</v>
      </c>
      <c r="D100" s="2">
        <f t="shared" si="5"/>
        <v>0.72179159568340689</v>
      </c>
      <c r="E100" s="2">
        <f t="shared" si="6"/>
        <v>0.7440031218248262</v>
      </c>
    </row>
    <row r="101" spans="1:5" x14ac:dyDescent="0.3">
      <c r="A101" s="2">
        <v>2029</v>
      </c>
      <c r="B101" s="2"/>
      <c r="C101" s="2">
        <f t="shared" si="4"/>
        <v>0.74471100280462399</v>
      </c>
      <c r="D101" s="2">
        <f t="shared" si="5"/>
        <v>0.73354664311294948</v>
      </c>
      <c r="E101" s="2">
        <f t="shared" si="6"/>
        <v>0.7558753624962985</v>
      </c>
    </row>
    <row r="102" spans="1:5" x14ac:dyDescent="0.3">
      <c r="A102" s="2">
        <v>2030</v>
      </c>
      <c r="B102" s="2"/>
      <c r="C102" s="2">
        <f t="shared" si="4"/>
        <v>0.75652464685513165</v>
      </c>
      <c r="D102" s="2">
        <f t="shared" si="5"/>
        <v>0.74530088385441873</v>
      </c>
      <c r="E102" s="2">
        <f t="shared" si="6"/>
        <v>0.76774840985584458</v>
      </c>
    </row>
    <row r="103" spans="1:5" x14ac:dyDescent="0.3">
      <c r="A103" s="2"/>
      <c r="B103" s="2"/>
      <c r="C103" s="2"/>
      <c r="D103" s="2"/>
      <c r="E103" s="2"/>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5FA5A-4B4D-4119-A2D0-4F8048171214}">
  <dimension ref="A1:V104"/>
  <sheetViews>
    <sheetView tabSelected="1" workbookViewId="0">
      <selection activeCell="O58" sqref="O58"/>
    </sheetView>
  </sheetViews>
  <sheetFormatPr defaultRowHeight="14.4" x14ac:dyDescent="0.3"/>
  <cols>
    <col min="6" max="6" width="12.33203125" customWidth="1"/>
    <col min="7" max="7" width="13.33203125" customWidth="1"/>
    <col min="8" max="8" width="18.5546875" customWidth="1"/>
    <col min="11" max="11" width="27" customWidth="1"/>
    <col min="16" max="16" width="19.21875" customWidth="1"/>
  </cols>
  <sheetData>
    <row r="1" spans="1:22" x14ac:dyDescent="0.3">
      <c r="A1" s="20" t="s">
        <v>38</v>
      </c>
      <c r="B1" s="20"/>
      <c r="C1" s="20"/>
      <c r="D1" s="20"/>
      <c r="I1" s="20" t="s">
        <v>54</v>
      </c>
    </row>
    <row r="2" spans="1:22" x14ac:dyDescent="0.3">
      <c r="A2" s="20"/>
      <c r="B2" s="20" t="s">
        <v>43</v>
      </c>
      <c r="C2" s="20" t="s">
        <v>44</v>
      </c>
      <c r="D2" s="20"/>
    </row>
    <row r="3" spans="1:22" x14ac:dyDescent="0.3">
      <c r="A3" s="20" t="s">
        <v>39</v>
      </c>
      <c r="B3" s="20" t="s">
        <v>40</v>
      </c>
      <c r="C3" s="20" t="s">
        <v>41</v>
      </c>
      <c r="D3" s="20"/>
      <c r="I3" s="20" t="s">
        <v>55</v>
      </c>
    </row>
    <row r="4" spans="1:22" x14ac:dyDescent="0.3">
      <c r="A4">
        <v>2000</v>
      </c>
      <c r="B4">
        <v>41.08</v>
      </c>
      <c r="C4">
        <v>41.08</v>
      </c>
    </row>
    <row r="5" spans="1:22" x14ac:dyDescent="0.3">
      <c r="A5">
        <v>2001</v>
      </c>
      <c r="B5">
        <v>41.9</v>
      </c>
      <c r="C5">
        <v>41.9</v>
      </c>
      <c r="K5" s="20" t="s">
        <v>57</v>
      </c>
      <c r="P5" s="20" t="s">
        <v>70</v>
      </c>
    </row>
    <row r="6" spans="1:22" ht="15" thickBot="1" x14ac:dyDescent="0.35">
      <c r="A6">
        <v>2002</v>
      </c>
      <c r="B6">
        <v>42.65</v>
      </c>
      <c r="C6">
        <v>42.65</v>
      </c>
    </row>
    <row r="7" spans="1:22" ht="15" thickBot="1" x14ac:dyDescent="0.35">
      <c r="A7">
        <v>2003</v>
      </c>
      <c r="B7">
        <v>43.39</v>
      </c>
      <c r="C7">
        <v>43.39</v>
      </c>
      <c r="K7" s="22"/>
      <c r="L7" s="22" t="s">
        <v>40</v>
      </c>
      <c r="M7" s="22">
        <v>41.08</v>
      </c>
      <c r="P7" t="s">
        <v>65</v>
      </c>
    </row>
    <row r="8" spans="1:22" x14ac:dyDescent="0.3">
      <c r="A8">
        <v>2004</v>
      </c>
      <c r="B8">
        <v>44.25</v>
      </c>
      <c r="C8">
        <v>44.25</v>
      </c>
      <c r="K8" t="s">
        <v>58</v>
      </c>
      <c r="L8">
        <v>64.022178217821789</v>
      </c>
      <c r="M8">
        <v>32.568599999999989</v>
      </c>
      <c r="P8" s="22" t="s">
        <v>71</v>
      </c>
      <c r="Q8" s="22" t="s">
        <v>49</v>
      </c>
      <c r="R8" s="22" t="s">
        <v>66</v>
      </c>
      <c r="S8" s="22" t="s">
        <v>67</v>
      </c>
      <c r="T8" s="22" t="s">
        <v>59</v>
      </c>
    </row>
    <row r="9" spans="1:22" x14ac:dyDescent="0.3">
      <c r="A9">
        <v>2005</v>
      </c>
      <c r="B9">
        <v>45.28</v>
      </c>
      <c r="C9">
        <v>45.28</v>
      </c>
      <c r="K9" t="s">
        <v>59</v>
      </c>
      <c r="L9">
        <v>72.041901207920745</v>
      </c>
      <c r="M9">
        <v>260.38203842424355</v>
      </c>
      <c r="P9" t="s">
        <v>40</v>
      </c>
      <c r="Q9">
        <v>101</v>
      </c>
      <c r="R9">
        <v>6466.2400000000007</v>
      </c>
      <c r="S9">
        <v>64.022178217821789</v>
      </c>
      <c r="T9">
        <v>72.041901207920745</v>
      </c>
    </row>
    <row r="10" spans="1:22" ht="15" thickBot="1" x14ac:dyDescent="0.35">
      <c r="A10">
        <v>2006</v>
      </c>
      <c r="B10">
        <v>46.39</v>
      </c>
      <c r="C10">
        <v>46.39</v>
      </c>
      <c r="K10" t="s">
        <v>17</v>
      </c>
      <c r="L10">
        <v>101</v>
      </c>
      <c r="M10">
        <v>100</v>
      </c>
      <c r="P10" s="21" t="s">
        <v>41</v>
      </c>
      <c r="Q10" s="21">
        <v>101</v>
      </c>
      <c r="R10" s="21">
        <v>3297.9399999999991</v>
      </c>
      <c r="S10" s="21">
        <v>32.652871287128704</v>
      </c>
      <c r="T10" s="21">
        <v>258.49548467326809</v>
      </c>
    </row>
    <row r="11" spans="1:22" x14ac:dyDescent="0.3">
      <c r="A11">
        <v>2007</v>
      </c>
      <c r="B11">
        <v>47.64</v>
      </c>
      <c r="C11">
        <v>47.64</v>
      </c>
      <c r="F11" s="20" t="s">
        <v>43</v>
      </c>
      <c r="H11" s="20" t="s">
        <v>44</v>
      </c>
      <c r="K11" t="s">
        <v>60</v>
      </c>
      <c r="L11">
        <v>31.36930693</v>
      </c>
    </row>
    <row r="12" spans="1:22" x14ac:dyDescent="0.3">
      <c r="A12">
        <v>2008</v>
      </c>
      <c r="B12">
        <v>48.82</v>
      </c>
      <c r="C12">
        <v>48.82</v>
      </c>
      <c r="F12" s="20" t="s">
        <v>40</v>
      </c>
      <c r="H12" s="20" t="s">
        <v>41</v>
      </c>
      <c r="K12" t="s">
        <v>19</v>
      </c>
      <c r="L12">
        <v>150</v>
      </c>
    </row>
    <row r="13" spans="1:22" ht="15" thickBot="1" x14ac:dyDescent="0.35">
      <c r="A13">
        <v>2009</v>
      </c>
      <c r="B13">
        <v>49.66</v>
      </c>
      <c r="C13">
        <v>49.66</v>
      </c>
      <c r="F13" s="20" t="s">
        <v>47</v>
      </c>
      <c r="G13">
        <f>AVERAGE(B4:B104)</f>
        <v>64.022178217821789</v>
      </c>
      <c r="H13">
        <f>AVERAGE(C4:C104)</f>
        <v>32.652871287128704</v>
      </c>
      <c r="K13" t="s">
        <v>28</v>
      </c>
      <c r="L13">
        <v>4.6270044891353966E-2</v>
      </c>
      <c r="P13" t="s">
        <v>18</v>
      </c>
    </row>
    <row r="14" spans="1:22" x14ac:dyDescent="0.3">
      <c r="A14">
        <v>2010</v>
      </c>
      <c r="B14">
        <v>50.23</v>
      </c>
      <c r="C14">
        <v>50.23</v>
      </c>
      <c r="F14" s="20" t="s">
        <v>48</v>
      </c>
      <c r="G14">
        <f>_xlfn.STDEV.S(B4:B104)</f>
        <v>8.4877500674749342</v>
      </c>
      <c r="H14">
        <f>_xlfn.STDEV.S(C4:C104)</f>
        <v>16.077794770218585</v>
      </c>
      <c r="K14" t="s">
        <v>61</v>
      </c>
      <c r="L14">
        <v>0.48157827931468089</v>
      </c>
      <c r="P14" s="22" t="s">
        <v>68</v>
      </c>
      <c r="Q14" s="22" t="s">
        <v>20</v>
      </c>
      <c r="R14" s="22" t="s">
        <v>19</v>
      </c>
      <c r="S14" s="22" t="s">
        <v>21</v>
      </c>
      <c r="T14" s="22" t="s">
        <v>22</v>
      </c>
      <c r="U14" s="22" t="s">
        <v>29</v>
      </c>
      <c r="V14" s="22" t="s">
        <v>69</v>
      </c>
    </row>
    <row r="15" spans="1:22" x14ac:dyDescent="0.3">
      <c r="A15">
        <v>2011</v>
      </c>
      <c r="B15">
        <v>51.11</v>
      </c>
      <c r="C15">
        <v>51.11</v>
      </c>
      <c r="F15" s="20" t="s">
        <v>49</v>
      </c>
      <c r="G15">
        <f>COUNT(B4:B104)</f>
        <v>101</v>
      </c>
      <c r="H15">
        <f>COUNT(C4:C104)</f>
        <v>101</v>
      </c>
      <c r="K15" t="s">
        <v>62</v>
      </c>
      <c r="L15">
        <v>1.6550755001871769</v>
      </c>
      <c r="P15" t="s">
        <v>72</v>
      </c>
      <c r="Q15">
        <v>49693.68757425739</v>
      </c>
      <c r="R15">
        <v>1</v>
      </c>
      <c r="S15">
        <v>49693.68757425739</v>
      </c>
      <c r="T15">
        <v>300.68421725898082</v>
      </c>
      <c r="U15">
        <v>1.0157799461644906E-41</v>
      </c>
      <c r="V15">
        <v>3.8883747167816729</v>
      </c>
    </row>
    <row r="16" spans="1:22" x14ac:dyDescent="0.3">
      <c r="A16">
        <v>2012</v>
      </c>
      <c r="B16">
        <v>52.05</v>
      </c>
      <c r="C16">
        <v>52.05</v>
      </c>
      <c r="F16" s="20" t="s">
        <v>50</v>
      </c>
      <c r="G16">
        <f>G14/SQRT(G15)</f>
        <v>0.84456269783449045</v>
      </c>
      <c r="H16">
        <f>H14/SQRT(H15)</f>
        <v>1.5998003732931159</v>
      </c>
      <c r="K16" t="s">
        <v>63</v>
      </c>
      <c r="L16">
        <v>0.96315655862936178</v>
      </c>
      <c r="P16" t="s">
        <v>73</v>
      </c>
      <c r="Q16">
        <v>33053.738588118824</v>
      </c>
      <c r="R16">
        <v>200</v>
      </c>
      <c r="S16">
        <v>165.26869294059412</v>
      </c>
    </row>
    <row r="17" spans="1:22" ht="15" thickBot="1" x14ac:dyDescent="0.35">
      <c r="A17">
        <v>2013</v>
      </c>
      <c r="B17">
        <v>52.93</v>
      </c>
      <c r="C17">
        <v>52.93</v>
      </c>
      <c r="F17" s="20" t="s">
        <v>51</v>
      </c>
      <c r="G17">
        <f>G15-1</f>
        <v>100</v>
      </c>
      <c r="H17">
        <f>H15-1</f>
        <v>100</v>
      </c>
      <c r="K17" s="21" t="s">
        <v>64</v>
      </c>
      <c r="L17" s="21">
        <v>1.9759053308966197</v>
      </c>
      <c r="M17" s="21"/>
    </row>
    <row r="18" spans="1:22" ht="15" thickBot="1" x14ac:dyDescent="0.35">
      <c r="A18">
        <v>2014</v>
      </c>
      <c r="B18">
        <v>53.79</v>
      </c>
      <c r="C18">
        <v>53.79</v>
      </c>
      <c r="F18" s="20" t="s">
        <v>56</v>
      </c>
      <c r="G18">
        <v>2</v>
      </c>
      <c r="H18">
        <v>2</v>
      </c>
      <c r="P18" s="21" t="s">
        <v>26</v>
      </c>
      <c r="Q18" s="21">
        <v>82747.426162376214</v>
      </c>
      <c r="R18" s="21">
        <v>201</v>
      </c>
      <c r="S18" s="21"/>
      <c r="T18" s="21"/>
      <c r="U18" s="21"/>
      <c r="V18" s="21"/>
    </row>
    <row r="19" spans="1:22" x14ac:dyDescent="0.3">
      <c r="A19">
        <v>2015</v>
      </c>
      <c r="B19">
        <v>54.65</v>
      </c>
      <c r="C19">
        <v>54.65</v>
      </c>
      <c r="F19" s="20" t="s">
        <v>52</v>
      </c>
      <c r="G19">
        <v>4.8157800000000001E-2</v>
      </c>
    </row>
    <row r="20" spans="1:22" x14ac:dyDescent="0.3">
      <c r="A20">
        <v>2016</v>
      </c>
      <c r="B20">
        <v>55.46</v>
      </c>
      <c r="C20">
        <v>55.46</v>
      </c>
      <c r="F20" s="20" t="s">
        <v>53</v>
      </c>
      <c r="G20" s="24">
        <v>1.02E-41</v>
      </c>
    </row>
    <row r="21" spans="1:22" x14ac:dyDescent="0.3">
      <c r="A21">
        <v>2017</v>
      </c>
      <c r="B21">
        <v>56.21</v>
      </c>
      <c r="C21">
        <v>56.21</v>
      </c>
      <c r="F21" s="20"/>
    </row>
    <row r="22" spans="1:22" x14ac:dyDescent="0.3">
      <c r="A22">
        <v>2018</v>
      </c>
      <c r="B22">
        <v>57.04</v>
      </c>
      <c r="C22">
        <v>57.04</v>
      </c>
    </row>
    <row r="23" spans="1:22" ht="15" thickBot="1" x14ac:dyDescent="0.35">
      <c r="A23">
        <v>2019</v>
      </c>
      <c r="B23">
        <v>57.78</v>
      </c>
      <c r="C23">
        <v>57.78</v>
      </c>
    </row>
    <row r="24" spans="1:22" x14ac:dyDescent="0.3">
      <c r="A24">
        <v>2020</v>
      </c>
      <c r="B24">
        <v>58.03</v>
      </c>
      <c r="C24">
        <v>58.03</v>
      </c>
      <c r="F24" s="23"/>
      <c r="G24" s="23"/>
      <c r="J24" s="23"/>
      <c r="K24" s="25" t="s">
        <v>40</v>
      </c>
      <c r="L24" s="25"/>
    </row>
    <row r="25" spans="1:22" x14ac:dyDescent="0.3">
      <c r="A25">
        <v>2021</v>
      </c>
      <c r="B25">
        <v>57.79</v>
      </c>
      <c r="C25">
        <v>57.79</v>
      </c>
    </row>
    <row r="26" spans="1:22" x14ac:dyDescent="0.3">
      <c r="A26">
        <v>2022</v>
      </c>
      <c r="B26">
        <v>58.23</v>
      </c>
      <c r="C26">
        <v>58.23</v>
      </c>
      <c r="K26" t="s">
        <v>58</v>
      </c>
      <c r="L26">
        <v>64.022178217821789</v>
      </c>
    </row>
    <row r="27" spans="1:22" x14ac:dyDescent="0.3">
      <c r="A27">
        <v>2023</v>
      </c>
      <c r="B27">
        <v>58.75</v>
      </c>
      <c r="C27">
        <v>58.74</v>
      </c>
      <c r="K27" t="s">
        <v>16</v>
      </c>
      <c r="L27">
        <v>0.84456269783449045</v>
      </c>
    </row>
    <row r="28" spans="1:22" x14ac:dyDescent="0.3">
      <c r="A28">
        <v>2024</v>
      </c>
      <c r="B28">
        <v>59.24</v>
      </c>
      <c r="C28">
        <v>59.21</v>
      </c>
      <c r="K28" t="s">
        <v>74</v>
      </c>
      <c r="L28">
        <v>66.78</v>
      </c>
    </row>
    <row r="29" spans="1:22" x14ac:dyDescent="0.3">
      <c r="A29">
        <v>2025</v>
      </c>
      <c r="B29">
        <v>59.7</v>
      </c>
      <c r="C29">
        <v>58.75</v>
      </c>
      <c r="K29" t="s">
        <v>75</v>
      </c>
      <c r="L29">
        <v>71.849999999999994</v>
      </c>
    </row>
    <row r="30" spans="1:22" x14ac:dyDescent="0.3">
      <c r="A30">
        <v>2026</v>
      </c>
      <c r="B30">
        <v>60.14</v>
      </c>
      <c r="C30">
        <v>57.82</v>
      </c>
      <c r="K30" t="s">
        <v>76</v>
      </c>
      <c r="L30">
        <v>8.4877500674749342</v>
      </c>
    </row>
    <row r="31" spans="1:22" x14ac:dyDescent="0.3">
      <c r="A31">
        <v>2027</v>
      </c>
      <c r="B31">
        <v>60.56</v>
      </c>
      <c r="C31">
        <v>56.79</v>
      </c>
      <c r="K31" t="s">
        <v>77</v>
      </c>
      <c r="L31">
        <v>72.041901207920745</v>
      </c>
    </row>
    <row r="32" spans="1:22" x14ac:dyDescent="0.3">
      <c r="A32">
        <v>2028</v>
      </c>
      <c r="B32">
        <v>60.96</v>
      </c>
      <c r="C32">
        <v>55.63</v>
      </c>
      <c r="K32" t="s">
        <v>78</v>
      </c>
      <c r="L32">
        <v>0.38635966441961145</v>
      </c>
    </row>
    <row r="33" spans="1:12" x14ac:dyDescent="0.3">
      <c r="A33">
        <v>2029</v>
      </c>
      <c r="B33">
        <v>61.34</v>
      </c>
      <c r="C33">
        <v>54.33</v>
      </c>
      <c r="K33" t="s">
        <v>79</v>
      </c>
      <c r="L33">
        <v>-1.1472782116866924</v>
      </c>
    </row>
    <row r="34" spans="1:12" x14ac:dyDescent="0.3">
      <c r="A34">
        <v>2030</v>
      </c>
      <c r="B34">
        <v>61.69</v>
      </c>
      <c r="C34">
        <v>52.92</v>
      </c>
      <c r="K34" t="s">
        <v>80</v>
      </c>
      <c r="L34">
        <v>30.769999999999996</v>
      </c>
    </row>
    <row r="35" spans="1:12" x14ac:dyDescent="0.3">
      <c r="A35">
        <v>2031</v>
      </c>
      <c r="B35">
        <v>62.03</v>
      </c>
      <c r="C35">
        <v>51.39</v>
      </c>
      <c r="K35" t="s">
        <v>81</v>
      </c>
      <c r="L35">
        <v>41.08</v>
      </c>
    </row>
    <row r="36" spans="1:12" x14ac:dyDescent="0.3">
      <c r="A36">
        <v>2032</v>
      </c>
      <c r="B36">
        <v>62.34</v>
      </c>
      <c r="C36">
        <v>49.73</v>
      </c>
      <c r="K36" t="s">
        <v>82</v>
      </c>
      <c r="L36">
        <v>71.849999999999994</v>
      </c>
    </row>
    <row r="37" spans="1:12" x14ac:dyDescent="0.3">
      <c r="A37">
        <v>2033</v>
      </c>
      <c r="B37">
        <v>62.64</v>
      </c>
      <c r="C37">
        <v>47.96</v>
      </c>
      <c r="K37" t="s">
        <v>66</v>
      </c>
      <c r="L37">
        <v>6466.2400000000007</v>
      </c>
    </row>
    <row r="38" spans="1:12" x14ac:dyDescent="0.3">
      <c r="A38">
        <v>2034</v>
      </c>
      <c r="B38">
        <v>62.92</v>
      </c>
      <c r="C38">
        <v>46.09</v>
      </c>
      <c r="K38" t="s">
        <v>49</v>
      </c>
      <c r="L38">
        <v>101</v>
      </c>
    </row>
    <row r="39" spans="1:12" ht="15" thickBot="1" x14ac:dyDescent="0.35">
      <c r="A39">
        <v>2035</v>
      </c>
      <c r="B39">
        <v>63.2</v>
      </c>
      <c r="C39">
        <v>44.39</v>
      </c>
      <c r="K39" s="21" t="s">
        <v>83</v>
      </c>
      <c r="L39" s="21">
        <v>1.6755883381110401</v>
      </c>
    </row>
    <row r="40" spans="1:12" x14ac:dyDescent="0.3">
      <c r="A40">
        <v>2036</v>
      </c>
      <c r="B40">
        <v>63.46</v>
      </c>
      <c r="C40">
        <v>42.8</v>
      </c>
      <c r="K40" s="20" t="s">
        <v>85</v>
      </c>
      <c r="L40">
        <f>L26+L39</f>
        <v>65.69776655593283</v>
      </c>
    </row>
    <row r="41" spans="1:12" x14ac:dyDescent="0.3">
      <c r="A41">
        <v>2037</v>
      </c>
      <c r="B41">
        <v>63.71</v>
      </c>
      <c r="C41">
        <v>41.24</v>
      </c>
      <c r="K41" s="20" t="s">
        <v>84</v>
      </c>
      <c r="L41">
        <f>L26-L39</f>
        <v>62.346589879710749</v>
      </c>
    </row>
    <row r="42" spans="1:12" x14ac:dyDescent="0.3">
      <c r="A42">
        <v>2038</v>
      </c>
      <c r="B42">
        <v>63.96</v>
      </c>
      <c r="C42">
        <v>39.729999999999997</v>
      </c>
    </row>
    <row r="43" spans="1:12" ht="15" thickBot="1" x14ac:dyDescent="0.35">
      <c r="A43">
        <v>2039</v>
      </c>
      <c r="B43">
        <v>64.209999999999994</v>
      </c>
      <c r="C43">
        <v>38.33</v>
      </c>
    </row>
    <row r="44" spans="1:12" x14ac:dyDescent="0.3">
      <c r="A44">
        <v>2040</v>
      </c>
      <c r="B44">
        <v>64.45</v>
      </c>
      <c r="C44">
        <v>37.08</v>
      </c>
      <c r="K44" s="25" t="s">
        <v>41</v>
      </c>
      <c r="L44" s="25"/>
    </row>
    <row r="45" spans="1:12" x14ac:dyDescent="0.3">
      <c r="A45">
        <v>2041</v>
      </c>
      <c r="B45">
        <v>64.69</v>
      </c>
      <c r="C45">
        <v>35.950000000000003</v>
      </c>
    </row>
    <row r="46" spans="1:12" x14ac:dyDescent="0.3">
      <c r="A46">
        <v>2042</v>
      </c>
      <c r="B46">
        <v>64.930000000000007</v>
      </c>
      <c r="C46">
        <v>34.97</v>
      </c>
      <c r="K46" t="s">
        <v>58</v>
      </c>
      <c r="L46">
        <v>32.652871287128704</v>
      </c>
    </row>
    <row r="47" spans="1:12" x14ac:dyDescent="0.3">
      <c r="A47">
        <v>2043</v>
      </c>
      <c r="B47">
        <v>65.17</v>
      </c>
      <c r="C47">
        <v>34.119999999999997</v>
      </c>
      <c r="K47" t="s">
        <v>16</v>
      </c>
      <c r="L47">
        <v>1.5998003732931159</v>
      </c>
    </row>
    <row r="48" spans="1:12" x14ac:dyDescent="0.3">
      <c r="A48">
        <v>2044</v>
      </c>
      <c r="B48">
        <v>65.41</v>
      </c>
      <c r="C48">
        <v>33.340000000000003</v>
      </c>
      <c r="K48" t="s">
        <v>74</v>
      </c>
      <c r="L48">
        <v>29.33</v>
      </c>
    </row>
    <row r="49" spans="1:12" x14ac:dyDescent="0.3">
      <c r="A49">
        <v>2045</v>
      </c>
      <c r="B49">
        <v>65.64</v>
      </c>
      <c r="C49">
        <v>32.56</v>
      </c>
      <c r="K49" t="s">
        <v>75</v>
      </c>
      <c r="L49" t="e">
        <v>#N/A</v>
      </c>
    </row>
    <row r="50" spans="1:12" x14ac:dyDescent="0.3">
      <c r="A50">
        <v>2046</v>
      </c>
      <c r="B50">
        <v>65.87</v>
      </c>
      <c r="C50">
        <v>31.82</v>
      </c>
      <c r="K50" t="s">
        <v>76</v>
      </c>
      <c r="L50">
        <v>16.077794770218585</v>
      </c>
    </row>
    <row r="51" spans="1:12" x14ac:dyDescent="0.3">
      <c r="A51">
        <v>2047</v>
      </c>
      <c r="B51">
        <v>66.099999999999994</v>
      </c>
      <c r="C51">
        <v>31.15</v>
      </c>
      <c r="K51" t="s">
        <v>77</v>
      </c>
      <c r="L51">
        <v>258.49548467326809</v>
      </c>
    </row>
    <row r="52" spans="1:12" x14ac:dyDescent="0.3">
      <c r="A52">
        <v>2048</v>
      </c>
      <c r="B52">
        <v>66.319999999999993</v>
      </c>
      <c r="C52">
        <v>30.55</v>
      </c>
      <c r="K52" t="s">
        <v>78</v>
      </c>
      <c r="L52">
        <v>-1.4398329353772499</v>
      </c>
    </row>
    <row r="53" spans="1:12" x14ac:dyDescent="0.3">
      <c r="A53">
        <v>2049</v>
      </c>
      <c r="B53">
        <v>66.55</v>
      </c>
      <c r="C53">
        <v>29.95</v>
      </c>
      <c r="K53" t="s">
        <v>79</v>
      </c>
      <c r="L53">
        <v>0.28868170258393261</v>
      </c>
    </row>
    <row r="54" spans="1:12" x14ac:dyDescent="0.3">
      <c r="A54">
        <v>2050</v>
      </c>
      <c r="B54">
        <v>66.78</v>
      </c>
      <c r="C54">
        <v>29.33</v>
      </c>
      <c r="K54" t="s">
        <v>80</v>
      </c>
      <c r="L54">
        <v>47.11</v>
      </c>
    </row>
    <row r="55" spans="1:12" x14ac:dyDescent="0.3">
      <c r="A55">
        <v>2051</v>
      </c>
      <c r="B55">
        <v>67.010000000000005</v>
      </c>
      <c r="C55">
        <v>28.66</v>
      </c>
      <c r="K55" t="s">
        <v>81</v>
      </c>
      <c r="L55">
        <v>12.1</v>
      </c>
    </row>
    <row r="56" spans="1:12" x14ac:dyDescent="0.3">
      <c r="A56">
        <v>2052</v>
      </c>
      <c r="B56">
        <v>67.23</v>
      </c>
      <c r="C56">
        <v>27.96</v>
      </c>
      <c r="K56" t="s">
        <v>82</v>
      </c>
      <c r="L56">
        <v>59.21</v>
      </c>
    </row>
    <row r="57" spans="1:12" x14ac:dyDescent="0.3">
      <c r="A57">
        <v>2053</v>
      </c>
      <c r="B57">
        <v>67.459999999999994</v>
      </c>
      <c r="C57">
        <v>27.23</v>
      </c>
      <c r="K57" t="s">
        <v>66</v>
      </c>
      <c r="L57">
        <v>3297.9399999999991</v>
      </c>
    </row>
    <row r="58" spans="1:12" x14ac:dyDescent="0.3">
      <c r="A58">
        <v>2054</v>
      </c>
      <c r="B58">
        <v>67.680000000000007</v>
      </c>
      <c r="C58">
        <v>26.48</v>
      </c>
      <c r="K58" t="s">
        <v>49</v>
      </c>
      <c r="L58">
        <v>101</v>
      </c>
    </row>
    <row r="59" spans="1:12" ht="15" thickBot="1" x14ac:dyDescent="0.35">
      <c r="A59">
        <v>2055</v>
      </c>
      <c r="B59">
        <v>67.900000000000006</v>
      </c>
      <c r="C59">
        <v>25.81</v>
      </c>
      <c r="K59" s="21" t="s">
        <v>83</v>
      </c>
      <c r="L59" s="21">
        <v>3.1739583759368855</v>
      </c>
    </row>
    <row r="60" spans="1:12" x14ac:dyDescent="0.3">
      <c r="A60">
        <v>2056</v>
      </c>
      <c r="B60">
        <v>68.12</v>
      </c>
      <c r="C60">
        <v>25.22</v>
      </c>
      <c r="K60" s="20" t="s">
        <v>85</v>
      </c>
      <c r="L60">
        <f>L46+L59</f>
        <v>35.826829663065588</v>
      </c>
    </row>
    <row r="61" spans="1:12" x14ac:dyDescent="0.3">
      <c r="A61">
        <v>2057</v>
      </c>
      <c r="B61">
        <v>68.33</v>
      </c>
      <c r="C61">
        <v>24.68</v>
      </c>
      <c r="K61" s="20" t="s">
        <v>84</v>
      </c>
      <c r="L61">
        <f>L46-L59</f>
        <v>29.47891291119182</v>
      </c>
    </row>
    <row r="62" spans="1:12" x14ac:dyDescent="0.3">
      <c r="A62">
        <v>2058</v>
      </c>
      <c r="B62">
        <v>68.540000000000006</v>
      </c>
      <c r="C62">
        <v>24.17</v>
      </c>
    </row>
    <row r="63" spans="1:12" x14ac:dyDescent="0.3">
      <c r="A63">
        <v>2059</v>
      </c>
      <c r="B63">
        <v>68.739999999999995</v>
      </c>
      <c r="C63">
        <v>23.68</v>
      </c>
    </row>
    <row r="64" spans="1:12" x14ac:dyDescent="0.3">
      <c r="A64">
        <v>2060</v>
      </c>
      <c r="B64">
        <v>68.94</v>
      </c>
      <c r="C64">
        <v>23.2</v>
      </c>
    </row>
    <row r="65" spans="1:3" x14ac:dyDescent="0.3">
      <c r="A65">
        <v>2061</v>
      </c>
      <c r="B65">
        <v>69.13</v>
      </c>
      <c r="C65">
        <v>22.74</v>
      </c>
    </row>
    <row r="66" spans="1:3" x14ac:dyDescent="0.3">
      <c r="A66">
        <v>2062</v>
      </c>
      <c r="B66">
        <v>69.319999999999993</v>
      </c>
      <c r="C66">
        <v>22.29</v>
      </c>
    </row>
    <row r="67" spans="1:3" x14ac:dyDescent="0.3">
      <c r="A67">
        <v>2063</v>
      </c>
      <c r="B67">
        <v>69.5</v>
      </c>
      <c r="C67">
        <v>21.85</v>
      </c>
    </row>
    <row r="68" spans="1:3" x14ac:dyDescent="0.3">
      <c r="A68">
        <v>2064</v>
      </c>
      <c r="B68">
        <v>69.680000000000007</v>
      </c>
      <c r="C68">
        <v>21.43</v>
      </c>
    </row>
    <row r="69" spans="1:3" x14ac:dyDescent="0.3">
      <c r="A69">
        <v>2065</v>
      </c>
      <c r="B69">
        <v>69.849999999999994</v>
      </c>
      <c r="C69">
        <v>21.02</v>
      </c>
    </row>
    <row r="70" spans="1:3" x14ac:dyDescent="0.3">
      <c r="A70">
        <v>2066</v>
      </c>
      <c r="B70">
        <v>70.02</v>
      </c>
      <c r="C70">
        <v>20.61</v>
      </c>
    </row>
    <row r="71" spans="1:3" x14ac:dyDescent="0.3">
      <c r="A71">
        <v>2067</v>
      </c>
      <c r="B71">
        <v>70.180000000000007</v>
      </c>
      <c r="C71">
        <v>20.22</v>
      </c>
    </row>
    <row r="72" spans="1:3" x14ac:dyDescent="0.3">
      <c r="A72">
        <v>2068</v>
      </c>
      <c r="B72">
        <v>70.33</v>
      </c>
      <c r="C72">
        <v>19.84</v>
      </c>
    </row>
    <row r="73" spans="1:3" x14ac:dyDescent="0.3">
      <c r="A73">
        <v>2069</v>
      </c>
      <c r="B73">
        <v>70.48</v>
      </c>
      <c r="C73">
        <v>19.47</v>
      </c>
    </row>
    <row r="74" spans="1:3" x14ac:dyDescent="0.3">
      <c r="A74">
        <v>2070</v>
      </c>
      <c r="B74">
        <v>70.62</v>
      </c>
      <c r="C74">
        <v>19.12</v>
      </c>
    </row>
    <row r="75" spans="1:3" x14ac:dyDescent="0.3">
      <c r="A75">
        <v>2071</v>
      </c>
      <c r="B75">
        <v>70.760000000000005</v>
      </c>
      <c r="C75">
        <v>18.77</v>
      </c>
    </row>
    <row r="76" spans="1:3" x14ac:dyDescent="0.3">
      <c r="A76">
        <v>2072</v>
      </c>
      <c r="B76">
        <v>70.88</v>
      </c>
      <c r="C76">
        <v>18.43</v>
      </c>
    </row>
    <row r="77" spans="1:3" x14ac:dyDescent="0.3">
      <c r="A77">
        <v>2073</v>
      </c>
      <c r="B77">
        <v>71</v>
      </c>
      <c r="C77">
        <v>18.100000000000001</v>
      </c>
    </row>
    <row r="78" spans="1:3" x14ac:dyDescent="0.3">
      <c r="A78">
        <v>2074</v>
      </c>
      <c r="B78">
        <v>71.12</v>
      </c>
      <c r="C78">
        <v>17.78</v>
      </c>
    </row>
    <row r="79" spans="1:3" x14ac:dyDescent="0.3">
      <c r="A79">
        <v>2075</v>
      </c>
      <c r="B79">
        <v>71.22</v>
      </c>
      <c r="C79">
        <v>17.47</v>
      </c>
    </row>
    <row r="80" spans="1:3" x14ac:dyDescent="0.3">
      <c r="A80">
        <v>2076</v>
      </c>
      <c r="B80">
        <v>71.319999999999993</v>
      </c>
      <c r="C80">
        <v>17.16</v>
      </c>
    </row>
    <row r="81" spans="1:3" x14ac:dyDescent="0.3">
      <c r="A81">
        <v>2077</v>
      </c>
      <c r="B81">
        <v>71.41</v>
      </c>
      <c r="C81">
        <v>16.87</v>
      </c>
    </row>
    <row r="82" spans="1:3" x14ac:dyDescent="0.3">
      <c r="A82">
        <v>2078</v>
      </c>
      <c r="B82">
        <v>71.489999999999995</v>
      </c>
      <c r="C82">
        <v>16.59</v>
      </c>
    </row>
    <row r="83" spans="1:3" x14ac:dyDescent="0.3">
      <c r="A83">
        <v>2079</v>
      </c>
      <c r="B83">
        <v>71.56</v>
      </c>
      <c r="C83">
        <v>16.32</v>
      </c>
    </row>
    <row r="84" spans="1:3" x14ac:dyDescent="0.3">
      <c r="A84">
        <v>2080</v>
      </c>
      <c r="B84">
        <v>71.62</v>
      </c>
      <c r="C84">
        <v>16.059999999999999</v>
      </c>
    </row>
    <row r="85" spans="1:3" x14ac:dyDescent="0.3">
      <c r="A85">
        <v>2081</v>
      </c>
      <c r="B85">
        <v>71.67</v>
      </c>
      <c r="C85">
        <v>15.8</v>
      </c>
    </row>
    <row r="86" spans="1:3" x14ac:dyDescent="0.3">
      <c r="A86">
        <v>2082</v>
      </c>
      <c r="B86">
        <v>71.709999999999994</v>
      </c>
      <c r="C86">
        <v>15.55</v>
      </c>
    </row>
    <row r="87" spans="1:3" x14ac:dyDescent="0.3">
      <c r="A87">
        <v>2083</v>
      </c>
      <c r="B87">
        <v>71.75</v>
      </c>
      <c r="C87">
        <v>15.31</v>
      </c>
    </row>
    <row r="88" spans="1:3" x14ac:dyDescent="0.3">
      <c r="A88">
        <v>2084</v>
      </c>
      <c r="B88">
        <v>71.78</v>
      </c>
      <c r="C88">
        <v>15.07</v>
      </c>
    </row>
    <row r="89" spans="1:3" x14ac:dyDescent="0.3">
      <c r="A89">
        <v>2085</v>
      </c>
      <c r="B89">
        <v>71.81</v>
      </c>
      <c r="C89">
        <v>14.84</v>
      </c>
    </row>
    <row r="90" spans="1:3" x14ac:dyDescent="0.3">
      <c r="A90">
        <v>2086</v>
      </c>
      <c r="B90">
        <v>71.83</v>
      </c>
      <c r="C90">
        <v>14.62</v>
      </c>
    </row>
    <row r="91" spans="1:3" x14ac:dyDescent="0.3">
      <c r="A91">
        <v>2087</v>
      </c>
      <c r="B91">
        <v>71.84</v>
      </c>
      <c r="C91">
        <v>14.4</v>
      </c>
    </row>
    <row r="92" spans="1:3" x14ac:dyDescent="0.3">
      <c r="A92">
        <v>2088</v>
      </c>
      <c r="B92">
        <v>71.849999999999994</v>
      </c>
      <c r="C92">
        <v>14.19</v>
      </c>
    </row>
    <row r="93" spans="1:3" x14ac:dyDescent="0.3">
      <c r="A93">
        <v>2089</v>
      </c>
      <c r="B93">
        <v>71.849999999999994</v>
      </c>
      <c r="C93">
        <v>13.98</v>
      </c>
    </row>
    <row r="94" spans="1:3" x14ac:dyDescent="0.3">
      <c r="A94">
        <v>2090</v>
      </c>
      <c r="B94">
        <v>71.849999999999994</v>
      </c>
      <c r="C94">
        <v>13.78</v>
      </c>
    </row>
    <row r="95" spans="1:3" x14ac:dyDescent="0.3">
      <c r="A95">
        <v>2091</v>
      </c>
      <c r="B95">
        <v>71.84</v>
      </c>
      <c r="C95">
        <v>13.59</v>
      </c>
    </row>
    <row r="96" spans="1:3" x14ac:dyDescent="0.3">
      <c r="A96">
        <v>2092</v>
      </c>
      <c r="B96">
        <v>71.83</v>
      </c>
      <c r="C96">
        <v>13.4</v>
      </c>
    </row>
    <row r="97" spans="1:3" x14ac:dyDescent="0.3">
      <c r="A97">
        <v>2093</v>
      </c>
      <c r="B97">
        <v>71.819999999999993</v>
      </c>
      <c r="C97">
        <v>13.22</v>
      </c>
    </row>
    <row r="98" spans="1:3" x14ac:dyDescent="0.3">
      <c r="A98">
        <v>2094</v>
      </c>
      <c r="B98">
        <v>71.81</v>
      </c>
      <c r="C98">
        <v>13.04</v>
      </c>
    </row>
    <row r="99" spans="1:3" x14ac:dyDescent="0.3">
      <c r="A99">
        <v>2095</v>
      </c>
      <c r="B99">
        <v>71.790000000000006</v>
      </c>
      <c r="C99">
        <v>12.88</v>
      </c>
    </row>
    <row r="100" spans="1:3" x14ac:dyDescent="0.3">
      <c r="A100">
        <v>2096</v>
      </c>
      <c r="B100">
        <v>71.77</v>
      </c>
      <c r="C100">
        <v>12.71</v>
      </c>
    </row>
    <row r="101" spans="1:3" x14ac:dyDescent="0.3">
      <c r="A101">
        <v>2097</v>
      </c>
      <c r="B101">
        <v>71.75</v>
      </c>
      <c r="C101">
        <v>12.55</v>
      </c>
    </row>
    <row r="102" spans="1:3" x14ac:dyDescent="0.3">
      <c r="A102">
        <v>2098</v>
      </c>
      <c r="B102">
        <v>71.73</v>
      </c>
      <c r="C102">
        <v>12.4</v>
      </c>
    </row>
    <row r="103" spans="1:3" x14ac:dyDescent="0.3">
      <c r="A103">
        <v>2099</v>
      </c>
      <c r="B103">
        <v>71.709999999999994</v>
      </c>
      <c r="C103">
        <v>12.25</v>
      </c>
    </row>
    <row r="104" spans="1:3" x14ac:dyDescent="0.3">
      <c r="A104">
        <v>2100</v>
      </c>
      <c r="B104">
        <v>71.69</v>
      </c>
      <c r="C104">
        <v>12.1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B9CCC7A27DBBB49878690291CBE4571" ma:contentTypeVersion="13" ma:contentTypeDescription="Create a new document." ma:contentTypeScope="" ma:versionID="e8c92af6343422ff83a322e8adec2d09">
  <xsd:schema xmlns:xsd="http://www.w3.org/2001/XMLSchema" xmlns:xs="http://www.w3.org/2001/XMLSchema" xmlns:p="http://schemas.microsoft.com/office/2006/metadata/properties" xmlns:ns3="46392a3a-3b02-4da2-8f0d-ff0620335586" xmlns:ns4="d5860d83-c8a2-4eec-af41-f5dcf65b6f6d" targetNamespace="http://schemas.microsoft.com/office/2006/metadata/properties" ma:root="true" ma:fieldsID="43c3b6332ed460d7e7f31128eddb32d7" ns3:_="" ns4:_="">
    <xsd:import namespace="46392a3a-3b02-4da2-8f0d-ff0620335586"/>
    <xsd:import namespace="d5860d83-c8a2-4eec-af41-f5dcf65b6f6d"/>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ystemTags" minOccurs="0"/>
                <xsd:element ref="ns3:MediaServiceOCR" minOccurs="0"/>
                <xsd:element ref="ns3:MediaServiceGenerationTime" minOccurs="0"/>
                <xsd:element ref="ns3:MediaServiceEventHashCode" minOccurs="0"/>
                <xsd:element ref="ns3:_activity" minOccurs="0"/>
                <xsd:element ref="ns4:SharedWithUsers" minOccurs="0"/>
                <xsd:element ref="ns4:SharedWithDetails" minOccurs="0"/>
                <xsd:element ref="ns4:SharingHintHash"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392a3a-3b02-4da2-8f0d-ff06203355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ystemTags" ma:index="11" nillable="true" ma:displayName="MediaServiceSystemTags" ma:hidden="true" ma:internalName="MediaServiceSystemTags" ma:readOnly="true">
      <xsd:simpleType>
        <xsd:restriction base="dms:Note"/>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_activity" ma:index="15" nillable="true" ma:displayName="_activity" ma:hidden="true" ma:internalName="_activity">
      <xsd:simpleType>
        <xsd:restriction base="dms:Note"/>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60d83-c8a2-4eec-af41-f5dcf65b6f6d"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46392a3a-3b02-4da2-8f0d-ff0620335586" xsi:nil="true"/>
  </documentManagement>
</p:properties>
</file>

<file path=customXml/itemProps1.xml><?xml version="1.0" encoding="utf-8"?>
<ds:datastoreItem xmlns:ds="http://schemas.openxmlformats.org/officeDocument/2006/customXml" ds:itemID="{B4789D3E-DFE6-4AF3-B943-3928E961AA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392a3a-3b02-4da2-8f0d-ff0620335586"/>
    <ds:schemaRef ds:uri="d5860d83-c8a2-4eec-af41-f5dcf65b6f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F35A8F-646D-475E-A6B5-04F694F287C6}">
  <ds:schemaRefs>
    <ds:schemaRef ds:uri="http://schemas.microsoft.com/sharepoint/v3/contenttype/forms"/>
  </ds:schemaRefs>
</ds:datastoreItem>
</file>

<file path=customXml/itemProps3.xml><?xml version="1.0" encoding="utf-8"?>
<ds:datastoreItem xmlns:ds="http://schemas.openxmlformats.org/officeDocument/2006/customXml" ds:itemID="{41D23912-55DB-4423-ACF6-30AACDDF92B6}">
  <ds:schemaRefs>
    <ds:schemaRef ds:uri="http://purl.org/dc/elements/1.1/"/>
    <ds:schemaRef ds:uri="http://schemas.microsoft.com/office/2006/metadata/properties"/>
    <ds:schemaRef ds:uri="46392a3a-3b02-4da2-8f0d-ff0620335586"/>
    <ds:schemaRef ds:uri="http://purl.org/dc/terms/"/>
    <ds:schemaRef ds:uri="d5860d83-c8a2-4eec-af41-f5dcf65b6f6d"/>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Sensitive Analysis</vt:lpstr>
      <vt:lpstr>Optimization</vt:lpstr>
      <vt:lpstr>Linear Regression</vt:lpstr>
      <vt:lpstr>Decision Analysis</vt:lpstr>
      <vt:lpstr>Forecasting</vt:lpstr>
      <vt:lpstr>Probability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 yashasri</dc:creator>
  <cp:lastModifiedBy>Hock, Emilie Ann</cp:lastModifiedBy>
  <dcterms:created xsi:type="dcterms:W3CDTF">2024-05-24T22:43:20Z</dcterms:created>
  <dcterms:modified xsi:type="dcterms:W3CDTF">2024-06-20T23:22:44Z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0x0101000B9CCC7A27DBBB49878690291CBE4571</vt:lpwstr>
  </property>
</Properties>
</file>