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F:\EXCEL\"/>
    </mc:Choice>
  </mc:AlternateContent>
  <xr:revisionPtr revIDLastSave="0" documentId="13_ncr:1_{155A0606-A302-41F4-85AF-34FE0BE276FC}" xr6:coauthVersionLast="47" xr6:coauthVersionMax="47" xr10:uidLastSave="{00000000-0000-0000-0000-000000000000}"/>
  <bookViews>
    <workbookView xWindow="-108" yWindow="-108" windowWidth="23256" windowHeight="12456" tabRatio="686" firstSheet="8" activeTab="14" xr2:uid="{0B625C30-0538-450F-8403-5AEBDC85151A}"/>
  </bookViews>
  <sheets>
    <sheet name="Topics" sheetId="6" r:id="rId1"/>
    <sheet name="DATA CLEANING &amp; TRANSFORMATION" sheetId="7" r:id="rId2"/>
    <sheet name="Text" sheetId="4" r:id="rId3"/>
    <sheet name="Date &amp; Time" sheetId="5" r:id="rId4"/>
    <sheet name="Remove Duplicate" sheetId="9" r:id="rId5"/>
    <sheet name="Handling Missing Values" sheetId="10" r:id="rId6"/>
    <sheet name="Sheet1" sheetId="29" r:id="rId7"/>
    <sheet name="Sheet2" sheetId="30" r:id="rId8"/>
    <sheet name="Split to column" sheetId="36" r:id="rId9"/>
    <sheet name="Text Cleaning" sheetId="11" r:id="rId10"/>
    <sheet name="Data Formatting" sheetId="12" r:id="rId11"/>
    <sheet name="Outlier" sheetId="13" r:id="rId12"/>
    <sheet name="Conditional Formatting" sheetId="15" r:id="rId13"/>
    <sheet name="Data Validation" sheetId="14" r:id="rId14"/>
    <sheet name="Find and Search" sheetId="16" r:id="rId15"/>
    <sheet name="IF Condition" sheetId="17" r:id="rId16"/>
    <sheet name="Lookup" sheetId="19" r:id="rId17"/>
    <sheet name="Vlookup" sheetId="18" r:id="rId18"/>
    <sheet name="HLookup" sheetId="20" r:id="rId19"/>
    <sheet name="Index_Match" sheetId="21" r:id="rId20"/>
    <sheet name="Nested Function" sheetId="22" r:id="rId21"/>
    <sheet name="Import" sheetId="24" r:id="rId22"/>
    <sheet name="Export" sheetId="25" r:id="rId23"/>
    <sheet name="Macros" sheetId="27" r:id="rId24"/>
    <sheet name="Data Consolidate" sheetId="28" r:id="rId25"/>
    <sheet name="Filter" sheetId="31" r:id="rId26"/>
    <sheet name="A" sheetId="32" r:id="rId27"/>
    <sheet name="B" sheetId="33" r:id="rId28"/>
    <sheet name="C" sheetId="34" r:id="rId29"/>
    <sheet name="Sheet6" sheetId="35" r:id="rId30"/>
  </sheets>
  <definedNames>
    <definedName name="_xlnm._FilterDatabase" localSheetId="25" hidden="1">Filter!$A$24:$D$37</definedName>
    <definedName name="_xlnm._FilterDatabase" localSheetId="7" hidden="1">Sheet2!$A$2:$B$11</definedName>
    <definedName name="_xlnm.Criteria" localSheetId="25">Filter!$I$38:$I$41</definedName>
    <definedName name="_xlnm.Extract" localSheetId="26">A!$A$1:$D$1</definedName>
    <definedName name="_xlnm.Extract" localSheetId="25">Filter!$L$41:$O$41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4" i="13" l="1"/>
  <c r="M45" i="13"/>
  <c r="M46" i="13"/>
  <c r="M47" i="13"/>
  <c r="M48" i="13"/>
  <c r="M49" i="13"/>
  <c r="M50" i="13"/>
  <c r="M51" i="13"/>
  <c r="M52" i="13"/>
  <c r="M53" i="13"/>
  <c r="M44" i="13"/>
  <c r="L45" i="13"/>
  <c r="L46" i="13"/>
  <c r="L47" i="13"/>
  <c r="L48" i="13"/>
  <c r="L49" i="13"/>
  <c r="L50" i="13"/>
  <c r="L51" i="13"/>
  <c r="L52" i="13"/>
  <c r="L53" i="13"/>
  <c r="L44" i="13"/>
  <c r="I45" i="13"/>
  <c r="H45" i="13"/>
  <c r="G45" i="13"/>
  <c r="F45" i="13"/>
  <c r="D3" i="29"/>
  <c r="D4" i="29"/>
  <c r="D5" i="29"/>
  <c r="D6" i="29"/>
  <c r="D7" i="29"/>
  <c r="D8" i="29"/>
  <c r="D9" i="29"/>
  <c r="D10" i="29"/>
  <c r="D11" i="29"/>
  <c r="D2" i="29"/>
  <c r="C3" i="29"/>
  <c r="C4" i="29"/>
  <c r="C5" i="29"/>
  <c r="C6" i="29"/>
  <c r="C7" i="29"/>
  <c r="C8" i="29"/>
  <c r="C9" i="29"/>
  <c r="C10" i="29"/>
  <c r="C11" i="29"/>
  <c r="C2" i="29"/>
  <c r="K15" i="29"/>
  <c r="L5" i="29"/>
  <c r="L6" i="29"/>
  <c r="L7" i="29"/>
  <c r="L8" i="29"/>
  <c r="L9" i="29"/>
  <c r="L10" i="29"/>
  <c r="L11" i="29"/>
  <c r="L3" i="29"/>
  <c r="L4" i="29"/>
  <c r="L2" i="29"/>
  <c r="B5" i="29"/>
  <c r="B6" i="29"/>
  <c r="B7" i="29"/>
  <c r="B8" i="29"/>
  <c r="B9" i="29"/>
  <c r="B10" i="29"/>
  <c r="B11" i="29"/>
  <c r="B3" i="29"/>
  <c r="B4" i="29"/>
  <c r="B2" i="29"/>
  <c r="G2" i="29"/>
  <c r="E35" i="11"/>
  <c r="F32" i="11"/>
  <c r="E32" i="11"/>
  <c r="F46" i="5" a="1"/>
  <c r="F46" i="5" s="1"/>
  <c r="F16" i="5"/>
  <c r="F15" i="5"/>
  <c r="F14" i="5"/>
  <c r="F11" i="5"/>
  <c r="F17" i="5" s="1"/>
  <c r="F8" i="5"/>
  <c r="F7" i="5"/>
  <c r="G6" i="5"/>
  <c r="F4" i="5"/>
  <c r="F3" i="5"/>
  <c r="F2" i="5"/>
  <c r="F5" i="5" s="1"/>
  <c r="I21" i="4" a="1"/>
  <c r="I21" i="4" s="1"/>
  <c r="F21" i="4" a="1"/>
  <c r="F21" i="4" s="1"/>
  <c r="F15" i="4"/>
  <c r="F14" i="4"/>
  <c r="F13" i="4"/>
  <c r="F12" i="4"/>
  <c r="F11" i="4"/>
  <c r="F10" i="4"/>
  <c r="G9" i="4"/>
  <c r="F9" i="4"/>
  <c r="F8" i="4"/>
  <c r="F7" i="4"/>
  <c r="F6" i="4"/>
  <c r="F5" i="4"/>
  <c r="F4" i="4"/>
  <c r="F3" i="4"/>
  <c r="F2" i="4"/>
  <c r="G8" i="17"/>
  <c r="G9" i="17"/>
  <c r="G10" i="17"/>
  <c r="G11" i="17"/>
  <c r="G12" i="17"/>
  <c r="G13" i="17"/>
  <c r="G14" i="17"/>
  <c r="G15" i="17"/>
  <c r="G16" i="17"/>
  <c r="G7" i="17"/>
  <c r="D8" i="17"/>
  <c r="D9" i="17"/>
  <c r="D10" i="17"/>
  <c r="D11" i="17"/>
  <c r="D12" i="17"/>
  <c r="D13" i="17"/>
  <c r="D14" i="17"/>
  <c r="D15" i="17"/>
  <c r="D16" i="17"/>
  <c r="D7" i="17"/>
  <c r="C27" i="11"/>
  <c r="B3" i="30"/>
  <c r="B4" i="30"/>
  <c r="B5" i="30"/>
  <c r="B6" i="30"/>
  <c r="B7" i="30"/>
  <c r="B8" i="30"/>
  <c r="B9" i="30"/>
  <c r="B10" i="30"/>
  <c r="B2" i="30"/>
  <c r="G3" i="29"/>
  <c r="G4" i="29"/>
  <c r="G5" i="29"/>
  <c r="G6" i="29"/>
  <c r="G7" i="29"/>
  <c r="G8" i="29"/>
  <c r="G9" i="29"/>
  <c r="G10" i="29"/>
  <c r="G11" i="29"/>
  <c r="L33" i="10"/>
  <c r="K63" i="14"/>
  <c r="J36" i="15"/>
  <c r="L30" i="15"/>
  <c r="G44" i="17"/>
  <c r="G45" i="17"/>
  <c r="G46" i="17"/>
  <c r="G47" i="17"/>
  <c r="G48" i="17"/>
  <c r="G49" i="17"/>
  <c r="G50" i="17"/>
  <c r="G51" i="17"/>
  <c r="G52" i="17"/>
  <c r="G53" i="17"/>
  <c r="G54" i="17"/>
  <c r="G43" i="17"/>
  <c r="F8" i="17"/>
  <c r="F9" i="17"/>
  <c r="F10" i="17"/>
  <c r="F11" i="17"/>
  <c r="F12" i="17"/>
  <c r="F13" i="17"/>
  <c r="F14" i="17"/>
  <c r="F15" i="17"/>
  <c r="F16" i="17"/>
  <c r="F7" i="17"/>
  <c r="L36" i="15"/>
  <c r="E78" i="13"/>
  <c r="E79" i="13"/>
  <c r="E80" i="13"/>
  <c r="E81" i="13"/>
  <c r="E82" i="13"/>
  <c r="E83" i="13"/>
  <c r="E84" i="13"/>
  <c r="E85" i="13"/>
  <c r="E86" i="13"/>
  <c r="E87" i="13"/>
  <c r="F44" i="13"/>
  <c r="G44" i="13"/>
  <c r="H44" i="13" s="1"/>
  <c r="D4" i="10"/>
  <c r="D5" i="10"/>
  <c r="D6" i="10"/>
  <c r="D7" i="10"/>
  <c r="D8" i="10"/>
  <c r="D9" i="10"/>
  <c r="D10" i="10"/>
  <c r="D11" i="10"/>
  <c r="D12" i="10"/>
  <c r="D13" i="10"/>
  <c r="B41" i="10"/>
  <c r="A41" i="10"/>
  <c r="I32" i="10"/>
  <c r="I33" i="10"/>
  <c r="I34" i="10"/>
  <c r="I35" i="10"/>
  <c r="I36" i="10"/>
  <c r="I37" i="10"/>
  <c r="I38" i="10"/>
  <c r="I39" i="10"/>
  <c r="I31" i="10"/>
  <c r="I30" i="10"/>
  <c r="C44" i="13"/>
  <c r="C45" i="13"/>
  <c r="C46" i="13"/>
  <c r="C47" i="13"/>
  <c r="C48" i="13"/>
  <c r="C49" i="13"/>
  <c r="C50" i="13"/>
  <c r="C51" i="13"/>
  <c r="C52" i="13"/>
  <c r="C53" i="13"/>
  <c r="B44" i="13"/>
  <c r="B45" i="13"/>
  <c r="B46" i="13"/>
  <c r="B47" i="13"/>
  <c r="B48" i="13"/>
  <c r="B49" i="13"/>
  <c r="B50" i="13"/>
  <c r="B51" i="13"/>
  <c r="B52" i="13"/>
  <c r="B53" i="13"/>
  <c r="C29" i="5" a="1"/>
  <c r="C29" i="5" s="1"/>
  <c r="C37" i="5" a="1"/>
  <c r="C37" i="5" s="1"/>
  <c r="C38" i="5" a="1"/>
  <c r="C38" i="5" s="1"/>
  <c r="C39" i="5" a="1"/>
  <c r="C39" i="5" s="1"/>
  <c r="C40" i="5" a="1"/>
  <c r="C40" i="5" s="1"/>
  <c r="C41" i="5" a="1"/>
  <c r="C41" i="5" s="1"/>
  <c r="C42" i="5" a="1"/>
  <c r="C42" i="5" s="1"/>
  <c r="C43" i="5" a="1"/>
  <c r="C43" i="5" s="1"/>
  <c r="C44" i="5" a="1"/>
  <c r="C44" i="5" s="1"/>
  <c r="C45" i="5" a="1"/>
  <c r="C45" i="5" s="1"/>
  <c r="C46" i="5" a="1"/>
  <c r="C46" i="5" s="1"/>
  <c r="C47" i="5" a="1"/>
  <c r="C47" i="5" s="1"/>
  <c r="C48" i="5" a="1"/>
  <c r="C48" i="5" s="1"/>
  <c r="C49" i="5" a="1"/>
  <c r="C49" i="5" s="1"/>
  <c r="C50" i="5" a="1"/>
  <c r="C50" i="5" s="1"/>
  <c r="C23" i="5" a="1"/>
  <c r="C23" i="5" s="1"/>
  <c r="C24" i="5"/>
  <c r="C25" i="5"/>
  <c r="C26" i="5"/>
  <c r="C27" i="5"/>
  <c r="C28" i="5"/>
  <c r="C30" i="5" a="1"/>
  <c r="C30" i="5" s="1"/>
  <c r="C31" i="5" a="1"/>
  <c r="C31" i="5" s="1"/>
  <c r="C32" i="5" a="1"/>
  <c r="C32" i="5" s="1"/>
  <c r="C33" i="5" a="1"/>
  <c r="C33" i="5" s="1"/>
  <c r="C34" i="5" a="1"/>
  <c r="C34" i="5" s="1"/>
  <c r="C2" i="5"/>
  <c r="C3" i="5"/>
  <c r="C4" i="5"/>
  <c r="C5" i="5"/>
  <c r="C6" i="5"/>
  <c r="C7" i="5"/>
  <c r="C8" i="5"/>
  <c r="C9" i="5"/>
  <c r="C10" i="5"/>
  <c r="C11" i="5"/>
  <c r="C12" i="5"/>
  <c r="C13" i="5" a="1"/>
  <c r="C13" i="5" s="1"/>
  <c r="C14" i="5" a="1"/>
  <c r="C14" i="5" s="1"/>
  <c r="C15" i="5"/>
  <c r="C16" i="5"/>
  <c r="C17" i="5"/>
  <c r="C18" i="5"/>
  <c r="C19" i="5"/>
  <c r="C20" i="5"/>
  <c r="C21" i="5"/>
  <c r="C22" i="5"/>
  <c r="C2" i="4"/>
  <c r="C23" i="4" a="1"/>
  <c r="C23" i="4" s="1"/>
  <c r="C16" i="4"/>
  <c r="C17" i="4"/>
  <c r="C18" i="4"/>
  <c r="C19" i="4"/>
  <c r="C20" i="4"/>
  <c r="C21" i="4" a="1"/>
  <c r="C21" i="4" s="1"/>
  <c r="C22" i="4"/>
  <c r="C24" i="4"/>
  <c r="C25" i="4" a="1"/>
  <c r="C25" i="4" s="1"/>
  <c r="C26" i="4" a="1"/>
  <c r="C26" i="4" s="1"/>
  <c r="C27" i="4" a="1"/>
  <c r="C27" i="4" s="1"/>
  <c r="C28" i="4"/>
  <c r="C3" i="4"/>
  <c r="C4" i="4"/>
  <c r="C5" i="4"/>
  <c r="C6" i="4"/>
  <c r="C7" i="4"/>
  <c r="C8" i="4"/>
  <c r="C9" i="4"/>
  <c r="C10" i="4"/>
  <c r="C11" i="4"/>
  <c r="C12" i="4"/>
  <c r="C13" i="4"/>
  <c r="C14" i="4"/>
  <c r="C15" i="4"/>
  <c r="I44" i="13" l="1"/>
  <c r="J44" i="13"/>
  <c r="K51" i="13" s="1"/>
  <c r="K48" i="13" l="1"/>
  <c r="K47" i="13"/>
  <c r="K46" i="13"/>
  <c r="K53" i="13"/>
  <c r="K45" i="13"/>
  <c r="K50" i="13"/>
  <c r="K52" i="13"/>
  <c r="K49"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<sst xmlns="http://schemas.openxmlformats.org/spreadsheetml/2006/main" count="1522" uniqueCount="872">
  <si>
    <t>Instructions:</t>
  </si>
  <si>
    <t>Text Data</t>
  </si>
  <si>
    <t>Function</t>
  </si>
  <si>
    <t>Formula/Result</t>
  </si>
  <si>
    <t>Expected Result</t>
  </si>
  <si>
    <t>Status</t>
  </si>
  <si>
    <t>Hello World</t>
  </si>
  <si>
    <t>UPPER</t>
  </si>
  <si>
    <t>HELLO WORLD</t>
  </si>
  <si>
    <t>[Completed]</t>
  </si>
  <si>
    <t>hello world</t>
  </si>
  <si>
    <t>LOWER</t>
  </si>
  <si>
    <t>john smith</t>
  </si>
  <si>
    <t>PROPER</t>
  </si>
  <si>
    <t>John Smith</t>
  </si>
  <si>
    <t>apple, banana, orange</t>
  </si>
  <si>
    <t>TRIM</t>
  </si>
  <si>
    <t>Apple</t>
  </si>
  <si>
    <t>LEFT</t>
  </si>
  <si>
    <t>App</t>
  </si>
  <si>
    <t>Banana</t>
  </si>
  <si>
    <t>RIGHT</t>
  </si>
  <si>
    <t>ana</t>
  </si>
  <si>
    <t>Pineapple</t>
  </si>
  <si>
    <t>MID</t>
  </si>
  <si>
    <t>apple</t>
  </si>
  <si>
    <t>Hello</t>
  </si>
  <si>
    <t>CONCATENATE</t>
  </si>
  <si>
    <t>SUBSTITUTE</t>
  </si>
  <si>
    <t>Hello Universe</t>
  </si>
  <si>
    <t>LEN</t>
  </si>
  <si>
    <t>Hi</t>
  </si>
  <si>
    <t>REPT</t>
  </si>
  <si>
    <t>Hi Hi Hi</t>
  </si>
  <si>
    <t>FIND</t>
  </si>
  <si>
    <t>SEARCH</t>
  </si>
  <si>
    <t>Data Analyst</t>
  </si>
  <si>
    <t>TEXTJOIN</t>
  </si>
  <si>
    <t>Data Analyst, Text Functions</t>
  </si>
  <si>
    <t>LEFTB</t>
  </si>
  <si>
    <t>hello</t>
  </si>
  <si>
    <t>RIGHTB</t>
  </si>
  <si>
    <t>ple</t>
  </si>
  <si>
    <t>MIDB</t>
  </si>
  <si>
    <t>alpha beta gamma</t>
  </si>
  <si>
    <t>REPLACE</t>
  </si>
  <si>
    <t>alpha delta gamma</t>
  </si>
  <si>
    <t>LENB</t>
  </si>
  <si>
    <t>Excel is fun</t>
  </si>
  <si>
    <t>CONCAT</t>
  </si>
  <si>
    <t>Data Analysis</t>
  </si>
  <si>
    <t>JOIN</t>
  </si>
  <si>
    <t>Data-Analysis</t>
  </si>
  <si>
    <t>red, yellow, blue</t>
  </si>
  <si>
    <t>JOINBYPOS</t>
  </si>
  <si>
    <t>yellow, blue, red</t>
  </si>
  <si>
    <t>SUBSTITUTEALL</t>
  </si>
  <si>
    <t>AApple</t>
  </si>
  <si>
    <t>REVERSE</t>
  </si>
  <si>
    <t>dlrow olleh</t>
  </si>
  <si>
    <t>Excel is great</t>
  </si>
  <si>
    <t>SEARCHB</t>
  </si>
  <si>
    <t>Date/Time Data</t>
  </si>
  <si>
    <t>YEAR</t>
  </si>
  <si>
    <t>MONTH</t>
  </si>
  <si>
    <t>DAY</t>
  </si>
  <si>
    <t>DATE</t>
  </si>
  <si>
    <t>DATEVALUE</t>
  </si>
  <si>
    <t>TEXT</t>
  </si>
  <si>
    <t>Tuesday</t>
  </si>
  <si>
    <t>WEEKDAY</t>
  </si>
  <si>
    <t>EOMONTH</t>
  </si>
  <si>
    <t>EDATE</t>
  </si>
  <si>
    <t>DATEDIF</t>
  </si>
  <si>
    <t>NOW</t>
  </si>
  <si>
    <t>Current date and time</t>
  </si>
  <si>
    <t>DAYNAME</t>
  </si>
  <si>
    <t>Monday</t>
  </si>
  <si>
    <t>MONTHNAME</t>
  </si>
  <si>
    <t>May</t>
  </si>
  <si>
    <t>NETWORKDAYS</t>
  </si>
  <si>
    <t>WORKDAY</t>
  </si>
  <si>
    <t>HOUR</t>
  </si>
  <si>
    <t>MINUTE</t>
  </si>
  <si>
    <t>SECOND</t>
  </si>
  <si>
    <t>TIMEVALUE</t>
  </si>
  <si>
    <t>TIME</t>
  </si>
  <si>
    <t>DATEADD</t>
  </si>
  <si>
    <t>2023-08-15</t>
  </si>
  <si>
    <t>WORKDAY.INTL</t>
  </si>
  <si>
    <t>NETWORKDAYS.INTL</t>
  </si>
  <si>
    <t>WEEKNUM</t>
  </si>
  <si>
    <t>ISOWEEKNUM</t>
  </si>
  <si>
    <t>MONTHLY</t>
  </si>
  <si>
    <t>2023-06-15</t>
  </si>
  <si>
    <t>QTRLY</t>
  </si>
  <si>
    <t>2023-07-15</t>
  </si>
  <si>
    <t>YEARLY</t>
  </si>
  <si>
    <t>2024-05-15</t>
  </si>
  <si>
    <t>DATEPARSE</t>
  </si>
  <si>
    <t>2023-05-15</t>
  </si>
  <si>
    <t>TIMEADD</t>
  </si>
  <si>
    <t>3:00 PM</t>
  </si>
  <si>
    <t>TIMEDIFF</t>
  </si>
  <si>
    <t>15</t>
  </si>
  <si>
    <t>DURATION</t>
  </si>
  <si>
    <t>=DURATION(A20, A21)</t>
  </si>
  <si>
    <t>DATESTRING</t>
  </si>
  <si>
    <t>=DATESTRING(A2, "yyyy-MM-dd")</t>
  </si>
  <si>
    <t>TIMESTRING</t>
  </si>
  <si>
    <t>00:00:00</t>
  </si>
  <si>
    <t>DATEFORMAT</t>
  </si>
  <si>
    <t>May 15, 2023</t>
  </si>
  <si>
    <t>TIMEFORMAT</t>
  </si>
  <si>
    <t>12:00 AM</t>
  </si>
  <si>
    <t>DATEPART</t>
  </si>
  <si>
    <t>2023</t>
  </si>
  <si>
    <t>TIMEPART</t>
  </si>
  <si>
    <t>00</t>
  </si>
  <si>
    <t>WEEKDAYNAME</t>
  </si>
  <si>
    <t>ISOWEEKDAYNAME</t>
  </si>
  <si>
    <t>ISOMONTHNAME</t>
  </si>
  <si>
    <t>ISODAYNAME</t>
  </si>
  <si>
    <t>DAYOFYEAR</t>
  </si>
  <si>
    <t>135</t>
  </si>
  <si>
    <t>WEEKOFYEAR</t>
  </si>
  <si>
    <t>20</t>
  </si>
  <si>
    <t>ISOWEEKOFYEAR</t>
  </si>
  <si>
    <t>For data analysts looking to advance their skills in Excel, here are some advanced topics that could be beneficial:</t>
  </si>
  <si>
    <t>1. **PivotTables**: While PivotTables are commonly used, there are advanced techniques such as creating calculated fields, using external data sources, and grouping data dynamically.</t>
  </si>
  <si>
    <t>2. **Power Query (Get &amp; Transform)**: This tool allows you to import, transform, and combine data from different sources. Advanced topics include merging queries, creating custom functions, and handling errors.</t>
  </si>
  <si>
    <t>3. **Power Pivot**: This is an Excel add-in that allows you to perform powerful data analysis and create sophisticated data models. You can learn about creating relationships between tables, using DAX (Data Analysis Expressions) for calculations, and building complex measures.</t>
  </si>
  <si>
    <t>4. **Array Formulas**: These are formulas that perform multiple calculations on one or more items in an array. Advanced techniques include using array functions like SUMPRODUCT, INDEX/MATCH, and TRANSPOSE for complex data analysis.</t>
  </si>
  <si>
    <t>5. **Dynamic Arrays**: Introduced in newer versions of Excel, dynamic arrays allow formulas to return multiple results. Learn about functions like FILTER, SORT, UNIQUE, and SEQUENCE for advanced data manipulation.</t>
  </si>
  <si>
    <t>6. **Excel VBA (Visual Basic for Applications)**: Learning VBA can greatly enhance your ability to automate tasks and build custom solutions in Excel. Advanced topics include writing macros, creating user-defined functions (UDFs), and interacting with other Office applications.</t>
  </si>
  <si>
    <t>7. **Data Visualization**: Beyond basic charts, Excel offers advanced visualization techniques such as sparklines, data bars, and custom chart types. You can also explore techniques for interactive dashboards using form controls and slicers.</t>
  </si>
  <si>
    <t>8. **Statistical Analysis**: Excel provides various statistical functions for data analysis. Learn about regression analysis, ANOVA, hypothesis testing, and other statistical techniques commonly used in data analysis.</t>
  </si>
  <si>
    <t>9. **Excel Add-Ins**: Explore add-ins like Solver for optimization problems, Analysis ToolPak for statistical analysis, and Power Map for 3D visualization of geographical data.</t>
  </si>
  <si>
    <t>10. **Data Cleaning and Transformation**: Advanced techniques for cleaning and transforming data include using text functions, regular expressions, and advanced find and replace options.</t>
  </si>
  <si>
    <t>11. **Excel for Big Data Analysis**: If you're dealing with large datasets, learn about techniques for optimizing Excel performance, such as data modeling best practices, using 64-bit Excel, and utilizing external data connections.</t>
  </si>
  <si>
    <t>12. **Excel Web Integration**: Learn how to integrate Excel with web services and APIs for fetching live data, automating web tasks, and building interactive web-based dashboards.</t>
  </si>
  <si>
    <t>Data cleaning and transformation are crucial steps in preparing data for analysis. In Excel, several topics are relevant to these tasks:</t>
  </si>
  <si>
    <t>1. **Text Functions**: Excel offers various text functions for manipulating text data. These include functions like LEFT, RIGHT, MID, LEN, CONCATENATE, SUBSTITUTE, and TEXTJOIN, which can be used for tasks such as extracting substrings, combining text from multiple cells, replacing characters, and more.</t>
  </si>
  <si>
    <t>2. **Date and Time Functions**: Excel provides functions like DATE, YEAR, MONTH, DAY, HOUR, MINUTE, SECOND, and others for working with date and time data. These functions are useful for extracting components of dates or times, calculating time differences, converting date formats, and more.</t>
  </si>
  <si>
    <t>3. **Cleaning Techniques**: Excel offers several tools and techniques for cleaning data, such as removing duplicates, removing leading or trailing spaces, converting text to proper case, and converting text to numbers or dates. Additionally, the 'Text to Columns' feature can split data into separate columns based on delimiters.</t>
  </si>
  <si>
    <t>4. **Conditional Formatting**: This feature allows you to visually highlight or format cells based on specific conditions. It can be used for identifying outliers, highlighting data ranges, or flagging data that requires further inspection.</t>
  </si>
  <si>
    <t>5. **Data Validation**: Excel's data validation feature allows you to define rules for data entry in cells. You can restrict input to certain data types, create dropdown lists, or set custom validation criteria to ensure data integrity.</t>
  </si>
  <si>
    <t>6. **Find and Replace**: Excel's 'Find and Replace' tool can be used to search for specific text or formatting within a worksheet and replace it with new text or formatting. This is useful for making bulk changes to data, such as replacing incorrect values or formatting inconsistencies.</t>
  </si>
  <si>
    <t>7. **Using Formulas for Data Transformation**: Excel's formula language, including functions like IF, VLOOKUP, INDEX/MATCH, and nested functions, can be powerful tools for data transformation. For example, you can use IF functions to create conditional logic for cleaning data or use VLOOKUP to merge data from different sources.</t>
  </si>
  <si>
    <t>8. **Data Import and Export**: Excel supports importing data from external sources such as databases, text files, CSV files, and web pages. You can use features like 'Get Data' (Power Query), 'From Text' (Text to Columns), and 'From Web' to import data into Excel for cleaning and transformation. Similarly, you can export cleaned data to different file formats for further analysis or reporting.</t>
  </si>
  <si>
    <t>9. **Using Macros for Automation**: Excel's macro recording feature allows you to automate repetitive tasks involved in data cleaning and transformation. You can record a series of actions as a macro and then run it to apply the same actions to other datasets.</t>
  </si>
  <si>
    <t>10. **Data Consolidation and Merging**: Excel provides tools like 'Consolidate' and 'Merge &amp; Center' for combining data from multiple sources or cells into a single dataset. These tools can be useful for consolidating data from different worksheets or workbooks or merging datasets with similar structures.</t>
  </si>
  <si>
    <t>Original Data</t>
  </si>
  <si>
    <t>Removed Duplicates</t>
  </si>
  <si>
    <t>John Doe</t>
  </si>
  <si>
    <t>Jane Smith</t>
  </si>
  <si>
    <t>Unknown</t>
  </si>
  <si>
    <t>john doe</t>
  </si>
  <si>
    <t>Alice Johnson</t>
  </si>
  <si>
    <t>alice johnson</t>
  </si>
  <si>
    <t>Bob Williams</t>
  </si>
  <si>
    <t>bob williams</t>
  </si>
  <si>
    <t>Identified Outliers</t>
  </si>
  <si>
    <t>100 (Outlier)</t>
  </si>
  <si>
    <t>Certainly! Below is an example Excel sheet with practice exercises for removing duplicates:</t>
  </si>
  <si>
    <t>Enter the original data in the "Original Data" column.</t>
  </si>
  <si>
    <t>To remove duplicates:</t>
  </si>
  <si>
    <t>Select the range containing the data.</t>
  </si>
  <si>
    <t>Go to the "Data" tab on the Excel ribbon.</t>
  </si>
  <si>
    <t>Click on the "Remove Duplicates" button.</t>
  </si>
  <si>
    <t>In the Remove Duplicates dialog box, choose the column(s) from which you want to remove duplicates.</t>
  </si>
  <si>
    <t>Click "OK".</t>
  </si>
  <si>
    <t>After performing these steps, you'll see the unique values in the "Removed Duplicates" column, with duplicates removed. You can further practice by adding more data or experimenting with different options in the Remove Duplicates dialog box.</t>
  </si>
  <si>
    <t>Column1</t>
  </si>
  <si>
    <t>Column2</t>
  </si>
  <si>
    <t>Certainly! Below is an example Excel sheet with practice exercises for handling missing values:</t>
  </si>
  <si>
    <t>Filled Missing Values</t>
  </si>
  <si>
    <t>To fill missing values with "Unknown":</t>
  </si>
  <si>
    <t>Drag this formula down to fill the entire column.</t>
  </si>
  <si>
    <t>After performing these steps, you'll see the original data with missing values filled in as "Unknown" in the "Filled Missing Values" column. You can further practice by handling missing values differently, such as filling them with the mean or median of the existing values, or using other methods based on the specific context of your data.</t>
  </si>
  <si>
    <t>Certainly! You can fill missing values with mean, median, or mode using Excel functions. Below is an example Excel sheet with practice exercises for filling missing values with mean, median, and mode:</t>
  </si>
  <si>
    <t>Filled with Mean</t>
  </si>
  <si>
    <t>Filled with Median</t>
  </si>
  <si>
    <t>Filled with Mode</t>
  </si>
  <si>
    <t>To fill missing values with mean:</t>
  </si>
  <si>
    <t>To fill missing values with median:</t>
  </si>
  <si>
    <t>To fill missing values with mode:</t>
  </si>
  <si>
    <t>After performing these steps, you'll see the original data with missing values filled in using mean, median, and mode in their respective columns. You can further practice by applying these methods to larger datasets or experimenting with other statistical functions in Excel.</t>
  </si>
  <si>
    <t>Original Text</t>
  </si>
  <si>
    <t>Trimmed Text</t>
  </si>
  <si>
    <t>Lowercase Text</t>
  </si>
  <si>
    <t>Uppercase Text</t>
  </si>
  <si>
    <t>JOHN DOE</t>
  </si>
  <si>
    <t>jane smith</t>
  </si>
  <si>
    <t>JANE SMITH</t>
  </si>
  <si>
    <t>ALICE JOHNSON</t>
  </si>
  <si>
    <t>BOB WILLIAMS</t>
  </si>
  <si>
    <t>Enter the original text data in the "Original Text" column.</t>
  </si>
  <si>
    <t>To trim leading and trailing spaces:</t>
  </si>
  <si>
    <t>To convert text to lowercase:</t>
  </si>
  <si>
    <t>To convert text to uppercase:</t>
  </si>
  <si>
    <t>After performing these steps, you'll see the original text data cleaned with leading and trailing spaces removed, converted to lowercase, and converted to uppercase in their respective columns. You can further practice by applying other text cleaning techniques such as removing special characters, correcting spelling errors, or extracting specific substrings based on your data requirements.</t>
  </si>
  <si>
    <r>
      <t xml:space="preserve">In the first cell of the "Trimmed Text" column, enter the formula </t>
    </r>
    <r>
      <rPr>
        <sz val="12"/>
        <color theme="1"/>
        <rFont val="Courier New"/>
        <family val="3"/>
      </rPr>
      <t>=TRIM(A2)</t>
    </r>
    <r>
      <rPr>
        <sz val="12"/>
        <color theme="1"/>
        <rFont val="Aptos Narrow"/>
        <family val="2"/>
        <scheme val="minor"/>
      </rPr>
      <t>.</t>
    </r>
  </si>
  <si>
    <r>
      <t xml:space="preserve">In the first cell of the "Lowercase Text" column, enter the formula </t>
    </r>
    <r>
      <rPr>
        <sz val="12"/>
        <color theme="1"/>
        <rFont val="Courier New"/>
        <family val="3"/>
      </rPr>
      <t>=LOWER(A2)</t>
    </r>
    <r>
      <rPr>
        <sz val="12"/>
        <color theme="1"/>
        <rFont val="Aptos Narrow"/>
        <family val="2"/>
        <scheme val="minor"/>
      </rPr>
      <t>.</t>
    </r>
  </si>
  <si>
    <r>
      <t xml:space="preserve">In the first cell of the "Uppercase Text" column, enter the formula </t>
    </r>
    <r>
      <rPr>
        <sz val="12"/>
        <color theme="1"/>
        <rFont val="Courier New"/>
        <family val="3"/>
      </rPr>
      <t>=UPPER(A2)</t>
    </r>
    <r>
      <rPr>
        <sz val="12"/>
        <color theme="1"/>
        <rFont val="Aptos Narrow"/>
        <family val="2"/>
        <scheme val="minor"/>
      </rPr>
      <t>.</t>
    </r>
  </si>
  <si>
    <r>
      <t xml:space="preserve">In the first cell of the "Filled Missing Values" column, enter the formula </t>
    </r>
    <r>
      <rPr>
        <sz val="12"/>
        <color theme="1"/>
        <rFont val="Courier New"/>
        <family val="3"/>
      </rPr>
      <t>=IF(ISBLANK(A2), "Unknown", A2)</t>
    </r>
    <r>
      <rPr>
        <sz val="12"/>
        <color theme="1"/>
        <rFont val="Aptos Narrow"/>
        <family val="2"/>
        <scheme val="minor"/>
      </rPr>
      <t>.</t>
    </r>
  </si>
  <si>
    <r>
      <t xml:space="preserve">In the first cell of the "Filled with Mean" column, enter the formula </t>
    </r>
    <r>
      <rPr>
        <sz val="12"/>
        <color theme="1"/>
        <rFont val="Courier New"/>
        <family val="3"/>
      </rPr>
      <t>=IF(ISBLANK(A2), AVERAGE($A$2:$A$10), A2)</t>
    </r>
    <r>
      <rPr>
        <sz val="12"/>
        <color theme="1"/>
        <rFont val="Aptos Narrow"/>
        <family val="2"/>
        <scheme val="minor"/>
      </rPr>
      <t>.</t>
    </r>
  </si>
  <si>
    <r>
      <t xml:space="preserve">In the first cell of the "Filled with Median" column, enter the formula </t>
    </r>
    <r>
      <rPr>
        <sz val="12"/>
        <color theme="1"/>
        <rFont val="Courier New"/>
        <family val="3"/>
      </rPr>
      <t>=IF(ISBLANK(A2), MEDIAN($A$2:$A$10), A2)</t>
    </r>
    <r>
      <rPr>
        <sz val="12"/>
        <color theme="1"/>
        <rFont val="Aptos Narrow"/>
        <family val="2"/>
        <scheme val="minor"/>
      </rPr>
      <t>.</t>
    </r>
  </si>
  <si>
    <r>
      <t xml:space="preserve">In the first cell of the "Filled with Mode" column, enter the formula </t>
    </r>
    <r>
      <rPr>
        <sz val="12"/>
        <color theme="1"/>
        <rFont val="Courier New"/>
        <family val="3"/>
      </rPr>
      <t>=IF(ISBLANK(A2), MODE.SNGL($A$2:$A$10), A2)</t>
    </r>
    <r>
      <rPr>
        <sz val="12"/>
        <color theme="1"/>
        <rFont val="Aptos Narrow"/>
        <family val="2"/>
        <scheme val="minor"/>
      </rPr>
      <t>.</t>
    </r>
  </si>
  <si>
    <t>Formatted Date</t>
  </si>
  <si>
    <t>Formatted Currency</t>
  </si>
  <si>
    <t>Formatted Number</t>
  </si>
  <si>
    <t>$1,250.50</t>
  </si>
  <si>
    <t>$750.00</t>
  </si>
  <si>
    <t>To format dates:</t>
  </si>
  <si>
    <t>To format currency:</t>
  </si>
  <si>
    <t>To format numbers:</t>
  </si>
  <si>
    <t>After performing these steps, you'll see the original data formatted as dates, currency, and numbers in their respective columns. You can further practice by applying other formatting options such as percentages, scientific notation, or custom formats based on your data requirements.</t>
  </si>
  <si>
    <t>Sure! Here's an extended example with additional data formatting techniques:</t>
  </si>
  <si>
    <t>Formatted Percentage</t>
  </si>
  <si>
    <t>Formatted Scientific Notation</t>
  </si>
  <si>
    <t>After completing these steps, you'll see the original data formatted as dates, currency, numbers, percentages, and scientific notation in their respective columns. You can further practice by experimenting with additional formatting options and custom formats based on your data requirements.</t>
  </si>
  <si>
    <t>Original Data: Enter the original data in the "Original Data" column.</t>
  </si>
  <si>
    <t>In Excel, you can identify outliers using statistical techniques such as quartiles, interquartile range (IQR), standard deviation, or Z-score. Here's how you can use these techniques to identify outliers in Excel:</t>
  </si>
  <si>
    <t>Compute the interquartile range (IQR) as the difference between Q3 and Q1.</t>
  </si>
  <si>
    <t>Identify outliers as values that fall below Q1 - 1.5 * IQR or above Q3 + 1.5 * IQR.</t>
  </si>
  <si>
    <t>Identify outliers as values that are more than a certain number of standard deviations away from the mean (e.g., 3 standard deviations).</t>
  </si>
  <si>
    <t>Calculate the Z-score for each data point, which represents the number of standard deviations a data point is from the mean.</t>
  </si>
  <si>
    <t>Identify outliers as data points with Z-scores exceeding a certain threshold (e.g., 2 or 3).</t>
  </si>
  <si>
    <t>Here's a step-by-step guide to identifying outliers using quartiles and IQR in Excel:</t>
  </si>
  <si>
    <t>Suppose your dataset is in column A.</t>
  </si>
  <si>
    <t>Any data points falling below the lower bound or above the upper bound are considered outliers.</t>
  </si>
  <si>
    <t>Here's a sample Excel formula for identifying outliers using quartiles and IQR:</t>
  </si>
  <si>
    <t>You can then use conditional formatting or additional calculations to highlight or remove the outliers from your dataset.</t>
  </si>
  <si>
    <t>Certainly! Below is an example Excel sheet demonstrating how to identify outliers using quartiles and the interquartile range (IQR):</t>
  </si>
  <si>
    <t>Lower Bound (Q1 - 1.5*IQR)</t>
  </si>
  <si>
    <t>Upper Bound (Q3 + 1.5*IQR)</t>
  </si>
  <si>
    <t>Outlier?</t>
  </si>
  <si>
    <t>No</t>
  </si>
  <si>
    <t>Yes</t>
  </si>
  <si>
    <t>Enter your original data in the "Original Data" column.</t>
  </si>
  <si>
    <t>Use Excel formulas to calculate quartiles and the interquartile range (IQR):</t>
  </si>
  <si>
    <t>Calculate the lower and upper bounds for outliers:</t>
  </si>
  <si>
    <t>Determine if each data point is an outlier:</t>
  </si>
  <si>
    <t>Drag the formulas down to apply them to the entire dataset.</t>
  </si>
  <si>
    <t>After completing these steps, you'll have identified outliers in your dataset based on the quartiles and the interquartile range. Outliers will be marked with "Yes" in the "Outlier?" column. You can further analyze or remove these outliers as needed for your analysis.</t>
  </si>
  <si>
    <t>Certainly! Below is an example Excel sheet with practice exercises for handling outliers:</t>
  </si>
  <si>
    <t>Adjusted Data (Mean)</t>
  </si>
  <si>
    <t>Adjusted Data (Median)</t>
  </si>
  <si>
    <t>Calculate the mean of the non-outlier data points (excluding outliers).</t>
  </si>
  <si>
    <t>Replace outliers with the calculated mean.</t>
  </si>
  <si>
    <t>Calculate the median of the non-outlier data points (excluding outliers).</t>
  </si>
  <si>
    <t>Replace outliers with the calculated median.</t>
  </si>
  <si>
    <t>After performing these steps, you'll have the original data with outliers identified and adjusted using mean and median methods. You can further practice by experimenting with other outlier detection techniques or handling methods based on your analysis requirements.</t>
  </si>
  <si>
    <t>Quartiles and Interquartile Range (IQR):</t>
  </si>
  <si>
    <r>
      <t xml:space="preserve">Calculate the first quartile (Q1) and third quartile (Q3) of your dataset using the </t>
    </r>
    <r>
      <rPr>
        <sz val="12"/>
        <color theme="1"/>
        <rFont val="Courier New"/>
        <family val="3"/>
      </rPr>
      <t>QUARTILE.INC</t>
    </r>
    <r>
      <rPr>
        <sz val="12"/>
        <color theme="1"/>
        <rFont val="Aptos Narrow"/>
        <family val="2"/>
        <scheme val="minor"/>
      </rPr>
      <t xml:space="preserve"> function.</t>
    </r>
  </si>
  <si>
    <t>Standard Deviation:</t>
  </si>
  <si>
    <r>
      <t xml:space="preserve">Calculate the mean and standard deviation of your dataset using the </t>
    </r>
    <r>
      <rPr>
        <sz val="12"/>
        <color theme="1"/>
        <rFont val="Courier New"/>
        <family val="3"/>
      </rPr>
      <t>AVERAGE</t>
    </r>
    <r>
      <rPr>
        <sz val="12"/>
        <color theme="1"/>
        <rFont val="Aptos Narrow"/>
        <family val="2"/>
        <scheme val="minor"/>
      </rPr>
      <t xml:space="preserve"> and </t>
    </r>
    <r>
      <rPr>
        <sz val="12"/>
        <color theme="1"/>
        <rFont val="Courier New"/>
        <family val="3"/>
      </rPr>
      <t>STDEV.S</t>
    </r>
    <r>
      <rPr>
        <sz val="12"/>
        <color theme="1"/>
        <rFont val="Aptos Narrow"/>
        <family val="2"/>
        <scheme val="minor"/>
      </rPr>
      <t xml:space="preserve"> functions, respectively.</t>
    </r>
  </si>
  <si>
    <t>Z-Score:</t>
  </si>
  <si>
    <t>Calculate Quartiles and IQR:</t>
  </si>
  <si>
    <r>
      <t xml:space="preserve">In another column, use the formula </t>
    </r>
    <r>
      <rPr>
        <sz val="12"/>
        <color theme="1"/>
        <rFont val="Courier New"/>
        <family val="3"/>
      </rPr>
      <t>=QUARTILE.INC(A:A, 1)</t>
    </r>
    <r>
      <rPr>
        <sz val="12"/>
        <color theme="1"/>
        <rFont val="Aptos Narrow"/>
        <family val="2"/>
        <scheme val="minor"/>
      </rPr>
      <t xml:space="preserve"> to calculate Q1 (the first quartile).</t>
    </r>
  </si>
  <si>
    <r>
      <t xml:space="preserve">Use the formula </t>
    </r>
    <r>
      <rPr>
        <sz val="12"/>
        <color theme="1"/>
        <rFont val="Courier New"/>
        <family val="3"/>
      </rPr>
      <t>=QUARTILE.INC(A:A, 3)</t>
    </r>
    <r>
      <rPr>
        <sz val="12"/>
        <color theme="1"/>
        <rFont val="Aptos Narrow"/>
        <family val="2"/>
        <scheme val="minor"/>
      </rPr>
      <t xml:space="preserve"> to calculate Q3 (the third quartile).</t>
    </r>
  </si>
  <si>
    <r>
      <t xml:space="preserve">Compute the IQR as </t>
    </r>
    <r>
      <rPr>
        <sz val="12"/>
        <color theme="1"/>
        <rFont val="Courier New"/>
        <family val="3"/>
      </rPr>
      <t>Q3 - Q1</t>
    </r>
    <r>
      <rPr>
        <sz val="12"/>
        <color theme="1"/>
        <rFont val="Aptos Narrow"/>
        <family val="2"/>
        <scheme val="minor"/>
      </rPr>
      <t>.</t>
    </r>
  </si>
  <si>
    <t>Identify Outliers:</t>
  </si>
  <si>
    <r>
      <t xml:space="preserve">Determine the lower bound for outliers as </t>
    </r>
    <r>
      <rPr>
        <sz val="12"/>
        <color theme="1"/>
        <rFont val="Courier New"/>
        <family val="3"/>
      </rPr>
      <t>Q1 - 1.5 * IQR</t>
    </r>
    <r>
      <rPr>
        <sz val="12"/>
        <color theme="1"/>
        <rFont val="Aptos Narrow"/>
        <family val="2"/>
        <scheme val="minor"/>
      </rPr>
      <t>.</t>
    </r>
  </si>
  <si>
    <r>
      <t xml:space="preserve">Determine the upper bound for outliers as </t>
    </r>
    <r>
      <rPr>
        <sz val="12"/>
        <color theme="1"/>
        <rFont val="Courier New"/>
        <family val="3"/>
      </rPr>
      <t>Q3 + 1.5 * IQR</t>
    </r>
    <r>
      <rPr>
        <sz val="12"/>
        <color theme="1"/>
        <rFont val="Aptos Narrow"/>
        <family val="2"/>
        <scheme val="minor"/>
      </rPr>
      <t>.</t>
    </r>
  </si>
  <si>
    <r>
      <t xml:space="preserve">Lower Bound: </t>
    </r>
    <r>
      <rPr>
        <sz val="12"/>
        <color theme="1"/>
        <rFont val="Courier New"/>
        <family val="3"/>
      </rPr>
      <t>=QUARTILE.INC(A:A, 1) - 1.5 * (QUARTILE.INC(A:A, 3) - QUARTILE.INC(A:A, 1))</t>
    </r>
  </si>
  <si>
    <r>
      <t xml:space="preserve">Upper Bound: </t>
    </r>
    <r>
      <rPr>
        <sz val="12"/>
        <color theme="1"/>
        <rFont val="Courier New"/>
        <family val="3"/>
      </rPr>
      <t>=QUARTILE.INC(A:A, 3) + 1.5 * (QUARTILE.INC(A:A, 3) - QUARTILE.INC(A:A, 1))</t>
    </r>
  </si>
  <si>
    <r>
      <t xml:space="preserve">In cell B2, enter the formula </t>
    </r>
    <r>
      <rPr>
        <sz val="12"/>
        <color theme="1"/>
        <rFont val="Courier New"/>
        <family val="3"/>
      </rPr>
      <t>=QUARTILE.INC(A:A, 1)</t>
    </r>
    <r>
      <rPr>
        <sz val="12"/>
        <color theme="1"/>
        <rFont val="Aptos Narrow"/>
        <family val="2"/>
        <scheme val="minor"/>
      </rPr>
      <t>.</t>
    </r>
  </si>
  <si>
    <r>
      <t xml:space="preserve">In cell C2, enter the formula </t>
    </r>
    <r>
      <rPr>
        <sz val="12"/>
        <color theme="1"/>
        <rFont val="Courier New"/>
        <family val="3"/>
      </rPr>
      <t>=QUARTILE.INC(A:A, 3)</t>
    </r>
    <r>
      <rPr>
        <sz val="12"/>
        <color theme="1"/>
        <rFont val="Aptos Narrow"/>
        <family val="2"/>
        <scheme val="minor"/>
      </rPr>
      <t>.</t>
    </r>
  </si>
  <si>
    <r>
      <t xml:space="preserve">In cell D2, enter the formula </t>
    </r>
    <r>
      <rPr>
        <sz val="12"/>
        <color theme="1"/>
        <rFont val="Courier New"/>
        <family val="3"/>
      </rPr>
      <t>=C2 - B2</t>
    </r>
    <r>
      <rPr>
        <sz val="12"/>
        <color theme="1"/>
        <rFont val="Aptos Narrow"/>
        <family val="2"/>
        <scheme val="minor"/>
      </rPr>
      <t>.</t>
    </r>
  </si>
  <si>
    <r>
      <t xml:space="preserve">In cell E2, enter the formula </t>
    </r>
    <r>
      <rPr>
        <sz val="12"/>
        <color theme="1"/>
        <rFont val="Courier New"/>
        <family val="3"/>
      </rPr>
      <t>=B2 - 1.5 * D2</t>
    </r>
    <r>
      <rPr>
        <sz val="12"/>
        <color theme="1"/>
        <rFont val="Aptos Narrow"/>
        <family val="2"/>
        <scheme val="minor"/>
      </rPr>
      <t>.</t>
    </r>
  </si>
  <si>
    <r>
      <t xml:space="preserve">In cell F2, enter the formula </t>
    </r>
    <r>
      <rPr>
        <sz val="12"/>
        <color theme="1"/>
        <rFont val="Courier New"/>
        <family val="3"/>
      </rPr>
      <t>=C2 + 1.5 * D2</t>
    </r>
    <r>
      <rPr>
        <sz val="12"/>
        <color theme="1"/>
        <rFont val="Aptos Narrow"/>
        <family val="2"/>
        <scheme val="minor"/>
      </rPr>
      <t>.</t>
    </r>
  </si>
  <si>
    <r>
      <t xml:space="preserve">In cell G2, enter the formula </t>
    </r>
    <r>
      <rPr>
        <sz val="12"/>
        <color theme="1"/>
        <rFont val="Courier New"/>
        <family val="3"/>
      </rPr>
      <t>=IF(OR(A2 &lt; $E$2, A2 &gt; $F$2), "Yes", "No")</t>
    </r>
    <r>
      <rPr>
        <sz val="12"/>
        <color theme="1"/>
        <rFont val="Aptos Narrow"/>
        <family val="2"/>
        <scheme val="minor"/>
      </rPr>
      <t>.</t>
    </r>
  </si>
  <si>
    <t>Identified Outliers: Use statistical techniques to identify outliers. In this example, values that are significantly higher than the rest of the data are identified as outliers.</t>
  </si>
  <si>
    <t>Adjusted Data (Mean): Calculate the mean of the non-outlier data points and replace the outliers with the mean value.</t>
  </si>
  <si>
    <t>Adjusted Data (Median): Calculate the median of the non-outlier data points and replace the outliers with the median value.</t>
  </si>
  <si>
    <t>Certainly! Let's explore various types of conditional formatting options available in Excel with examples:</t>
  </si>
  <si>
    <t>This option allows you to highlight cells based on their values.</t>
  </si>
  <si>
    <t>Example: Highlight cells greater than 50 with a green fill.</t>
  </si>
  <si>
    <t>This option allows you to highlight the top or bottom values in a range.</t>
  </si>
  <si>
    <t>Example: Highlight the top 10% of values with a blue fill.</t>
  </si>
  <si>
    <t>This option adds a bar to each cell proportional to its value.</t>
  </si>
  <si>
    <t>Example: Apply data bars to visualize the distribution of sales figures.</t>
  </si>
  <si>
    <t>This option applies a gradient fill to cells based on their values.</t>
  </si>
  <si>
    <t>Example: Apply a green-yellow-red color scale to show the variance in temperature readings.</t>
  </si>
  <si>
    <t>This option adds icons to cells based on their values.</t>
  </si>
  <si>
    <t>Example: Use arrow icons to indicate whether values have increased, decreased, or remained the same.</t>
  </si>
  <si>
    <t>This option allows you to define custom formulas to determine the formatting.</t>
  </si>
  <si>
    <t>Example: Highlight cells where the value is greater than the average of the entire range.</t>
  </si>
  <si>
    <t>This option provides more advanced formatting options using custom conditions.</t>
  </si>
  <si>
    <t>Example: Apply custom formatting to cells containing specific text or combinations of values.</t>
  </si>
  <si>
    <t>Let's create an Excel sheet with examples for each of these conditional formatting options:</t>
  </si>
  <si>
    <t>Highlight Cells Rules</t>
  </si>
  <si>
    <t>Top/Bottom Rules</t>
  </si>
  <si>
    <t>Data Bars</t>
  </si>
  <si>
    <t>Color Scales</t>
  </si>
  <si>
    <t>Icon Sets</t>
  </si>
  <si>
    <t>Formulas</t>
  </si>
  <si>
    <t>Custom Rules</t>
  </si>
  <si>
    <t>Apply conditional formatting for each type of rule:</t>
  </si>
  <si>
    <t>Highlight Cells Rules:</t>
  </si>
  <si>
    <t>Top/Bottom Rules:</t>
  </si>
  <si>
    <t>Data Bars:</t>
  </si>
  <si>
    <t>Color Scales:</t>
  </si>
  <si>
    <t>Icon Sets:</t>
  </si>
  <si>
    <t>Formulas:</t>
  </si>
  <si>
    <t>Custom Rules:</t>
  </si>
  <si>
    <t>Highlight Cells Rules: Apply a rule to highlight values greater than 50 with a green fill.</t>
  </si>
  <si>
    <t>Top/Bottom Rules: Highlight the top 20% of values with a blue fill.</t>
  </si>
  <si>
    <t>Data Bars: Apply data bars to visualize the distribution of values.</t>
  </si>
  <si>
    <t>Color Scales: Apply a green-yellow-red color scale to show the variance in values.</t>
  </si>
  <si>
    <t>Icon Sets: Apply arrow icons to indicate whether values have increased, decreased, or remained the same.</t>
  </si>
  <si>
    <t>Formulas: Use a formula to highlight values greater than the average of the entire range.</t>
  </si>
  <si>
    <t>Custom Rules: Apply custom formatting to cells containing specific values or text.</t>
  </si>
  <si>
    <t>Data validation in Excel allows you to control what type of data can be entered into a cell or range. Here are examples for each data validation option available in Excel along with a practice Excel sheet:</t>
  </si>
  <si>
    <t>Allows only whole numbers to be entered.</t>
  </si>
  <si>
    <t>Practice Excel Sheet:</t>
  </si>
  <si>
    <t>ID</t>
  </si>
  <si>
    <t>Select the range where you want to apply data validation (e.g., A2:A7).</t>
  </si>
  <si>
    <t>Click on "Data Validation" in the "Data Tools" group.</t>
  </si>
  <si>
    <t>Choose "Whole number" under "Allow".</t>
  </si>
  <si>
    <t>Optionally, set minimum and maximum values.</t>
  </si>
  <si>
    <t>Click "OK" to apply the data validation.</t>
  </si>
  <si>
    <t>Allows only decimal numbers to be entered.</t>
  </si>
  <si>
    <t>Price</t>
  </si>
  <si>
    <t>Choose "Decimal" under "Allow".</t>
  </si>
  <si>
    <t>Provides a dropdown list of predefined items to choose from.</t>
  </si>
  <si>
    <t>Category</t>
  </si>
  <si>
    <t>Enter the list of categories in a separate range (e.g., D2:D5).</t>
  </si>
  <si>
    <t>Choose "List" under "Allow".</t>
  </si>
  <si>
    <t>Enter the reference to the list of categories in the "Source" field (e.g., =$D$2:$D$5).</t>
  </si>
  <si>
    <t>Allows only date values to be entered.</t>
  </si>
  <si>
    <t>Date</t>
  </si>
  <si>
    <t>Choose "Date" under "Allow".</t>
  </si>
  <si>
    <t>Optionally, set minimum and maximum dates.</t>
  </si>
  <si>
    <t>Allows only time values to be entered.</t>
  </si>
  <si>
    <t>Time</t>
  </si>
  <si>
    <t>Choose "Time" under "Allow".</t>
  </si>
  <si>
    <t>Allows you to specify a range of text lengths.</t>
  </si>
  <si>
    <t>Name</t>
  </si>
  <si>
    <t>Choose "Text length" under "Allow".</t>
  </si>
  <si>
    <t>Optionally, set minimum and maximum text lengths.</t>
  </si>
  <si>
    <t>Allows you to define a custom formula for validation.</t>
  </si>
  <si>
    <t>Score</t>
  </si>
  <si>
    <t>Choose "Custom" under "Allow".</t>
  </si>
  <si>
    <t>Enter your custom formula in the "Formula" field.</t>
  </si>
  <si>
    <t>Click "OK" to apply the</t>
  </si>
  <si>
    <t>Certainly! Let's provide more specific examples and create a practice Excel sheet with detailed instructions for each data validation option:</t>
  </si>
  <si>
    <t>Validation Type</t>
  </si>
  <si>
    <t>Data</t>
  </si>
  <si>
    <t>Whole Number</t>
  </si>
  <si>
    <t>Decimal</t>
  </si>
  <si>
    <t>List</t>
  </si>
  <si>
    <t>Orange</t>
  </si>
  <si>
    <t>15:30 PM</t>
  </si>
  <si>
    <t>Text Length</t>
  </si>
  <si>
    <t>Custom</t>
  </si>
  <si>
    <t>Enter whole numbers in the "Data" column.</t>
  </si>
  <si>
    <t>Apply data validation to accept only whole numbers.</t>
  </si>
  <si>
    <t>Enter decimal numbers in the "Data" column.</t>
  </si>
  <si>
    <t>Apply data validation to accept only decimal numbers.</t>
  </si>
  <si>
    <t>Create a list of items (e.g., Apple, Banana, Orange) in a separate range.</t>
  </si>
  <si>
    <t>In the "Data" column, apply data validation with the list as the source.</t>
  </si>
  <si>
    <t>Enter dates in the "Data" column.</t>
  </si>
  <si>
    <t>Apply data validation to accept only dates.</t>
  </si>
  <si>
    <t>Enter times in the "Data" column.</t>
  </si>
  <si>
    <t>Apply data validation to accept only times.</t>
  </si>
  <si>
    <t>Enter text of varying lengths in the "Data" column.</t>
  </si>
  <si>
    <t>Apply data validation to restrict text length within a specified range.</t>
  </si>
  <si>
    <t>Define a custom formula for data validation.</t>
  </si>
  <si>
    <t>For example, enter values in the "Data" column and apply data validation to accept only values greater than 100.</t>
  </si>
  <si>
    <t>Whole Number:</t>
  </si>
  <si>
    <t>Decimal:</t>
  </si>
  <si>
    <t>List:</t>
  </si>
  <si>
    <t>Date:</t>
  </si>
  <si>
    <t>Time:</t>
  </si>
  <si>
    <t>Text Length:</t>
  </si>
  <si>
    <t>Custom:</t>
  </si>
  <si>
    <t>Certainly! Let's create a practical example of using "Find and Replace" in Excel:</t>
  </si>
  <si>
    <t>Mango</t>
  </si>
  <si>
    <t>Enter the fruit names in the "Original Data" column.</t>
  </si>
  <si>
    <t>Suppose we want to replace all occurrences of "Apple" with "Strawberry".</t>
  </si>
  <si>
    <t>Select the range containing the data (e.g., A2:A8).</t>
  </si>
  <si>
    <t>Go to the "Home" tab on the Excel ribbon.</t>
  </si>
  <si>
    <t>Click on "Find &amp; Select" in the "Editing" group.</t>
  </si>
  <si>
    <t>Choose "Replace" from the dropdown menu.</t>
  </si>
  <si>
    <t>In the "Find what" box, enter "Apple".</t>
  </si>
  <si>
    <t>In the "Replace with" box, enter "Strawberry".</t>
  </si>
  <si>
    <t>Click "Replace All" to replace all occurrences of "Apple" with "Strawberry".</t>
  </si>
  <si>
    <t>Close the dialog box when finished.</t>
  </si>
  <si>
    <t>Updated Excel Sheet:</t>
  </si>
  <si>
    <t>Strawberry</t>
  </si>
  <si>
    <t>After performing these steps, all occurrences of "Apple" in the "Original Data" column will be replaced with "Strawberry". This demonstrates how you can use the "Find and Replace" feature in Excel to quickly make changes to your data.</t>
  </si>
  <si>
    <t>Original Data:</t>
  </si>
  <si>
    <t>Find and Replace:</t>
  </si>
  <si>
    <t>Sure! Let's create a practice Excel sheet for the IF function:</t>
  </si>
  <si>
    <t>Transformed Data</t>
  </si>
  <si>
    <t>Enter the scores in the "Score" column.</t>
  </si>
  <si>
    <t>Use the IF function to categorize the scores based on the given condition.</t>
  </si>
  <si>
    <t>Example: If the score is greater than or equal to 70, categorize it as "Pass"; otherwise, categorize it as "Fail".</t>
  </si>
  <si>
    <t>Press Enter to apply the formula.</t>
  </si>
  <si>
    <t>Drag the formula down to apply it to the entire dataset.</t>
  </si>
  <si>
    <t>After applying the IF function formula, you'll see the "Pass" or "Fail" categories assigned to each score based on the condition specified in the formula.</t>
  </si>
  <si>
    <t>Let's extend the practice with the IF function by adding more conditions and scenarios to categorize data based on various criteria. We'll use a larger dataset with more diverse scores to demonstrate the flexibility of the IF function:</t>
  </si>
  <si>
    <t>Student Name</t>
  </si>
  <si>
    <t>John</t>
  </si>
  <si>
    <t>Jane</t>
  </si>
  <si>
    <t>Alice</t>
  </si>
  <si>
    <t>Bob</t>
  </si>
  <si>
    <t>Emily</t>
  </si>
  <si>
    <t>Tom</t>
  </si>
  <si>
    <t>Sara</t>
  </si>
  <si>
    <t>Mike</t>
  </si>
  <si>
    <t>Rachel</t>
  </si>
  <si>
    <t>Chris</t>
  </si>
  <si>
    <t>Sarah</t>
  </si>
  <si>
    <t>David</t>
  </si>
  <si>
    <t>Emma</t>
  </si>
  <si>
    <t>Ryan</t>
  </si>
  <si>
    <t>Olivia</t>
  </si>
  <si>
    <t>Ethan</t>
  </si>
  <si>
    <t>Ava</t>
  </si>
  <si>
    <t>Liam</t>
  </si>
  <si>
    <t>Mia</t>
  </si>
  <si>
    <t>Noah</t>
  </si>
  <si>
    <t>Enter the student names in the "Student Name" column.</t>
  </si>
  <si>
    <t>Enter the corresponding scores in the "Score" column.</t>
  </si>
  <si>
    <t>Use the IF function to categorize the scores based on different conditions.</t>
  </si>
  <si>
    <t>Example 1: Categorize scores as "Pass" if greater than or equal to 70, otherwise "Fail".</t>
  </si>
  <si>
    <t>Example 2: Categorize scores as "High" if greater than or equal to 85, "Medium" if between 70 and 84, and "Low" if less than 70.</t>
  </si>
  <si>
    <t>After applying the IF function formulas, you'll see the scores categorized based on the specified conditions.</t>
  </si>
  <si>
    <t>Score:</t>
  </si>
  <si>
    <t>IF Function:</t>
  </si>
  <si>
    <r>
      <t xml:space="preserve">Enter the following formula in the first cell of the "Transformed Data" column (assuming the first cell is B2): </t>
    </r>
    <r>
      <rPr>
        <sz val="12"/>
        <color theme="1"/>
        <rFont val="Courier New"/>
        <family val="3"/>
      </rPr>
      <t>=IF(A2&gt;=70, "Pass", "Fail")</t>
    </r>
    <r>
      <rPr>
        <sz val="12"/>
        <color theme="1"/>
        <rFont val="Aptos Narrow"/>
        <family val="2"/>
        <scheme val="minor"/>
      </rPr>
      <t>.</t>
    </r>
  </si>
  <si>
    <t>Student Name and Score:</t>
  </si>
  <si>
    <r>
      <t xml:space="preserve">Enter the following formula in the first cell of the "Transformed Data" column (assuming the first cell is C2) for Example 1: </t>
    </r>
    <r>
      <rPr>
        <sz val="12"/>
        <color theme="1"/>
        <rFont val="Courier New"/>
        <family val="3"/>
      </rPr>
      <t>=IF(B2&gt;=70, "Pass", "Fail")</t>
    </r>
    <r>
      <rPr>
        <sz val="12"/>
        <color theme="1"/>
        <rFont val="Aptos Narrow"/>
        <family val="2"/>
        <scheme val="minor"/>
      </rPr>
      <t>.</t>
    </r>
  </si>
  <si>
    <r>
      <t xml:space="preserve">Enter the following formula in the first cell of the "Transformed Data" column (assuming the first cell is C2) for Example 2: </t>
    </r>
    <r>
      <rPr>
        <sz val="12"/>
        <color theme="1"/>
        <rFont val="Courier New"/>
        <family val="3"/>
      </rPr>
      <t>=IF(B2&gt;=85, "High", IF(B2&gt;=70, "Medium", "Low"))</t>
    </r>
    <r>
      <rPr>
        <sz val="12"/>
        <color theme="1"/>
        <rFont val="Aptos Narrow"/>
        <family val="2"/>
        <scheme val="minor"/>
      </rPr>
      <t>.</t>
    </r>
  </si>
  <si>
    <t>Sure! Let's create a practical example of using the VLOOKUP function in Excel with a dataset:</t>
  </si>
  <si>
    <t>Product ID</t>
  </si>
  <si>
    <t>Product Name</t>
  </si>
  <si>
    <t>Laptop</t>
  </si>
  <si>
    <t>$800</t>
  </si>
  <si>
    <t>Smartphone</t>
  </si>
  <si>
    <t>$500</t>
  </si>
  <si>
    <t>Tablet</t>
  </si>
  <si>
    <t>$300</t>
  </si>
  <si>
    <t>Headphones</t>
  </si>
  <si>
    <t>$100</t>
  </si>
  <si>
    <t>Smartwatch</t>
  </si>
  <si>
    <t>$200</t>
  </si>
  <si>
    <t>Order ID</t>
  </si>
  <si>
    <t>Quantity</t>
  </si>
  <si>
    <t>Total Price</t>
  </si>
  <si>
    <t>Enter the product information in the "Product ID", "Product Name", and "Price" columns.</t>
  </si>
  <si>
    <t>Enter the order information in the "Order ID", "Product ID", and "Quantity" columns.</t>
  </si>
  <si>
    <t>Use the VLOOKUP function to retrieve the price of each product and calculate the total price for each order.</t>
  </si>
  <si>
    <t>After applying the VLOOKUP function formula, you'll see the total price calculated for each order based on the product prices retrieved from the "Product Information" table. This practice exercise demonstrates how to use the VLOOKUP function in Excel to retrieve data from another table and perform calculations based on that data.</t>
  </si>
  <si>
    <t>Certainly! Let's continue with more examples of using the VLOOKUP function in Excel:</t>
  </si>
  <si>
    <t>Student ID</t>
  </si>
  <si>
    <t>Grade</t>
  </si>
  <si>
    <t>A</t>
  </si>
  <si>
    <t>B</t>
  </si>
  <si>
    <t>C</t>
  </si>
  <si>
    <t>Exam ID</t>
  </si>
  <si>
    <t>Subject</t>
  </si>
  <si>
    <t>Math</t>
  </si>
  <si>
    <t>Science</t>
  </si>
  <si>
    <t>English</t>
  </si>
  <si>
    <t>Enter the student information in the "Student ID", "Student Name", and "Grade" columns.</t>
  </si>
  <si>
    <t>Enter the exam results in the "Exam ID", "Student ID", "Subject", and "Score" columns.</t>
  </si>
  <si>
    <t>Use the VLOOKUP function to retrieve the grade of each student based on their student ID.</t>
  </si>
  <si>
    <t>After applying the VLOOKUP function formula, you'll see the grade of each student retrieved from the "Student Information" table based on their student ID.</t>
  </si>
  <si>
    <t>Product Information:</t>
  </si>
  <si>
    <t>Order Information:</t>
  </si>
  <si>
    <t>VLOOKUP Function:</t>
  </si>
  <si>
    <r>
      <t xml:space="preserve">Enter the following formula in the first cell of the "Total Price" column (assuming the first cell is D2): </t>
    </r>
    <r>
      <rPr>
        <sz val="12"/>
        <color theme="1"/>
        <rFont val="Courier New"/>
        <family val="3"/>
      </rPr>
      <t>=VLOOKUP(B2, 'Product Information'!$A$2:$C$6, 3, FALSE)*C2</t>
    </r>
    <r>
      <rPr>
        <sz val="12"/>
        <color theme="1"/>
        <rFont val="Aptos Narrow"/>
        <family val="2"/>
        <scheme val="minor"/>
      </rPr>
      <t>.</t>
    </r>
  </si>
  <si>
    <t>Student Information:</t>
  </si>
  <si>
    <t>Exam Results:</t>
  </si>
  <si>
    <r>
      <t xml:space="preserve">Enter the following formula in the first cell of the "Grade" column in the "Exam Results" table (assuming the first cell is E2): </t>
    </r>
    <r>
      <rPr>
        <sz val="12"/>
        <color theme="1"/>
        <rFont val="Courier New"/>
        <family val="3"/>
      </rPr>
      <t>=VLOOKUP(B2, 'Student Information'!$A$2:$C$6, 3, FALSE)</t>
    </r>
    <r>
      <rPr>
        <sz val="12"/>
        <color theme="1"/>
        <rFont val="Aptos Narrow"/>
        <family val="2"/>
        <scheme val="minor"/>
      </rPr>
      <t>.</t>
    </r>
  </si>
  <si>
    <t>The LOOKUP function in Excel is used to find a value within a single row or column and return a corresponding value from the same position in another row or column. There are two main variants of the LOOKUP function in Excel:</t>
  </si>
  <si>
    <t>Here's a practice example demonstrating both variants:</t>
  </si>
  <si>
    <t>Age</t>
  </si>
  <si>
    <t>City</t>
  </si>
  <si>
    <t>New York</t>
  </si>
  <si>
    <t>London</t>
  </si>
  <si>
    <t>Paris</t>
  </si>
  <si>
    <t>Tokyo</t>
  </si>
  <si>
    <t>Suppose we want to find the age of the person with ID 103.</t>
  </si>
  <si>
    <t>Press Enter to get the result.</t>
  </si>
  <si>
    <t>Suppose we want to find the name of the person with ID 102.</t>
  </si>
  <si>
    <t>Note: For array formulas, you need to press Ctrl + Shift + Enter instead of just Enter to apply the formula.</t>
  </si>
  <si>
    <t>Press Enter while holding Ctrl + Shift to get the result.</t>
  </si>
  <si>
    <t>After applying the LOOKUP function formulas, you'll get the corresponding values based on the lookup value provided. However, it's important to note that the vector array variant of LOOKUP is deprecated, and it's recommended to use other lookup functions like VLOOKUP, HLOOKUP, or INDEX/MATCH for more reliable results.</t>
  </si>
  <si>
    <t>LOOKUP for Vector Arrays: This variant is deprecated and may return unexpected results, so it's recommended to use the other methods like VLOOKUP or HLOOKUP instead.</t>
  </si>
  <si>
    <t>LOOKUP for Array Formulas (Array LOOKUP): This variant allows for more powerful lookup capabilities and is commonly used in array formulas.</t>
  </si>
  <si>
    <t>LOOKUP for Vector Arrays:</t>
  </si>
  <si>
    <r>
      <t xml:space="preserve">Enter the following formula in a cell to find the age: </t>
    </r>
    <r>
      <rPr>
        <sz val="12"/>
        <color theme="1"/>
        <rFont val="Courier New"/>
        <family val="3"/>
      </rPr>
      <t>=LOOKUP(103, A2:A5, C2:C5)</t>
    </r>
    <r>
      <rPr>
        <sz val="12"/>
        <color theme="1"/>
        <rFont val="Aptos Narrow"/>
        <family val="2"/>
        <scheme val="minor"/>
      </rPr>
      <t>.</t>
    </r>
  </si>
  <si>
    <t>LOOKUP for Array Formulas (Array LOOKUP):</t>
  </si>
  <si>
    <r>
      <t xml:space="preserve">Enter the following formula in a cell to find the name: </t>
    </r>
    <r>
      <rPr>
        <sz val="12"/>
        <color theme="1"/>
        <rFont val="Courier New"/>
        <family val="3"/>
      </rPr>
      <t>{=LOOKUP(102, A2:A5, B2:B5)}</t>
    </r>
    <r>
      <rPr>
        <sz val="12"/>
        <color theme="1"/>
        <rFont val="Aptos Narrow"/>
        <family val="2"/>
        <scheme val="minor"/>
      </rPr>
      <t>.</t>
    </r>
  </si>
  <si>
    <t>Sure! The HLOOKUP function in Excel is used to search for a value in the first row of a table or an array of values, and then return a value in the same column from a specified row. Here's a practical example demonstrating how to use HLOOKUP:</t>
  </si>
  <si>
    <t>D</t>
  </si>
  <si>
    <t>E</t>
  </si>
  <si>
    <t>History</t>
  </si>
  <si>
    <t>Enter the student names in row 2 (John, Alice, Bob, Emily) and subjects in row 1 (English, Math, Science, History).</t>
  </si>
  <si>
    <t>Enter the corresponding scores for each student and subject in the respective cells.</t>
  </si>
  <si>
    <t>Suppose we want to find Alice's score in Math.</t>
  </si>
  <si>
    <t>After applying the HLOOKUP function formula, you'll get Alice's score in Math, which is 92. This demonstrates how to use the HLOOKUP function in Excel to search for a value in the first row of a table and return a value from the specified row.</t>
  </si>
  <si>
    <t>Data Setup:</t>
  </si>
  <si>
    <t>Using HLOOKUP:</t>
  </si>
  <si>
    <t>Certainly! Let's explore more scenarios using the HLOOKUP function in Excel with additional examples:</t>
  </si>
  <si>
    <t>Suppose we want to find Bob's score in Science.</t>
  </si>
  <si>
    <t>Suppose we want to find the highest score in Math among all students.</t>
  </si>
  <si>
    <t>Note: This is an array formula, so press Ctrl + Shift + Enter instead of just Enter to apply the formula.</t>
  </si>
  <si>
    <t>Suppose we want to find the score for a subject that doesn't exist (e.g., French).</t>
  </si>
  <si>
    <t>After applying these HLOOKUP function formulas, you'll get the desired results based on the specified scenarios</t>
  </si>
  <si>
    <r>
      <t xml:space="preserve">Enter the following formula in a cell to find Alice's score in Math: </t>
    </r>
    <r>
      <rPr>
        <sz val="12"/>
        <color theme="1"/>
        <rFont val="Courier New"/>
        <family val="3"/>
      </rPr>
      <t>=HLOOKUP("Math", A2:E5, 2, FALSE)</t>
    </r>
    <r>
      <rPr>
        <sz val="12"/>
        <color theme="1"/>
        <rFont val="Aptos Narrow"/>
        <family val="2"/>
        <scheme val="minor"/>
      </rPr>
      <t>.</t>
    </r>
  </si>
  <si>
    <t>Using HLOOKUP for Different Students:</t>
  </si>
  <si>
    <r>
      <t xml:space="preserve">Enter the following formula in a cell to find Bob's score in Science: </t>
    </r>
    <r>
      <rPr>
        <sz val="12"/>
        <color theme="1"/>
        <rFont val="Courier New"/>
        <family val="3"/>
      </rPr>
      <t>=HLOOKUP("Science", A2:E5, 4, FALSE)</t>
    </r>
    <r>
      <rPr>
        <sz val="12"/>
        <color theme="1"/>
        <rFont val="Aptos Narrow"/>
        <family val="2"/>
        <scheme val="minor"/>
      </rPr>
      <t>.</t>
    </r>
  </si>
  <si>
    <t>Using HLOOKUP for Different Subjects:</t>
  </si>
  <si>
    <r>
      <t xml:space="preserve">Enter the following formula in a cell to find the highest score in Math: </t>
    </r>
    <r>
      <rPr>
        <sz val="12"/>
        <color theme="1"/>
        <rFont val="Courier New"/>
        <family val="3"/>
      </rPr>
      <t>=MAX(HLOOKUP("Math", A2:E5, {2,3,4,5}, FALSE))</t>
    </r>
    <r>
      <rPr>
        <sz val="12"/>
        <color theme="1"/>
        <rFont val="Aptos Narrow"/>
        <family val="2"/>
        <scheme val="minor"/>
      </rPr>
      <t>.</t>
    </r>
  </si>
  <si>
    <t>Handling Errors with HLOOKUP:</t>
  </si>
  <si>
    <r>
      <t xml:space="preserve">Enter the following formula in a cell: </t>
    </r>
    <r>
      <rPr>
        <sz val="12"/>
        <color theme="1"/>
        <rFont val="Courier New"/>
        <family val="3"/>
      </rPr>
      <t>=IFERROR(HLOOKUP("French", A2:E5, 2, FALSE), "Subject not found")</t>
    </r>
    <r>
      <rPr>
        <sz val="12"/>
        <color theme="1"/>
        <rFont val="Aptos Narrow"/>
        <family val="2"/>
        <scheme val="minor"/>
      </rPr>
      <t>.</t>
    </r>
  </si>
  <si>
    <t>Certainly! The INDEX/MATCH combination is a powerful alternative to VLOOKUP and HLOOKUP functions in Excel. It allows you to perform lookups across rows or columns and return values based on multiple criteria. Here's a specific example demonstrating how to use INDEX/MATCH:</t>
  </si>
  <si>
    <t>Enter the student IDs in column A (starting from A2).</t>
  </si>
  <si>
    <t>Enter the scores for each subject in columns B to E (English, Math, Science, History).</t>
  </si>
  <si>
    <t>Suppose we want to find the score of student with ID 103 in Math.</t>
  </si>
  <si>
    <t>After applying the INDEX/MATCH function formula, you'll get the score of the student with ID 103 in Math, which is 85.</t>
  </si>
  <si>
    <t>Using INDEX/MATCH:</t>
  </si>
  <si>
    <t>Sure! Let's create a more comprehensive example with a larger dataset to demonstrate the power of the INDEX/MATCH function combination:</t>
  </si>
  <si>
    <t>F</t>
  </si>
  <si>
    <t>G</t>
  </si>
  <si>
    <t>H</t>
  </si>
  <si>
    <t>Geography</t>
  </si>
  <si>
    <t>Literature</t>
  </si>
  <si>
    <t>Physics</t>
  </si>
  <si>
    <t>...</t>
  </si>
  <si>
    <t>Enter the scores for each subject in columns B to H (English, Math, Science, History, Geography, Literature, Physics).</t>
  </si>
  <si>
    <t>Suppose we want to find the score of student with ID 103 in Science.</t>
  </si>
  <si>
    <t>After applying the INDEX/MATCH function formula, you'll get the score of the student with ID 103 in Science.</t>
  </si>
  <si>
    <r>
      <t xml:space="preserve">Enter the following formula in a cell to find the score: </t>
    </r>
    <r>
      <rPr>
        <sz val="12"/>
        <color theme="1"/>
        <rFont val="Courier New"/>
        <family val="3"/>
      </rPr>
      <t>=INDEX(B2:E5, MATCH(103, A2:A5, 0), MATCH("Math", B1:E1, 0))</t>
    </r>
    <r>
      <rPr>
        <sz val="12"/>
        <color theme="1"/>
        <rFont val="Aptos Narrow"/>
        <family val="2"/>
        <scheme val="minor"/>
      </rPr>
      <t>.</t>
    </r>
  </si>
  <si>
    <r>
      <t xml:space="preserve">Enter the following formula in a cell to find the score: </t>
    </r>
    <r>
      <rPr>
        <sz val="12"/>
        <color theme="1"/>
        <rFont val="Courier New"/>
        <family val="3"/>
      </rPr>
      <t>=INDEX(B2:H100, MATCH(103, A2:A100, 0), MATCH("Science", B1:H1, 0))</t>
    </r>
    <r>
      <rPr>
        <sz val="12"/>
        <color theme="1"/>
        <rFont val="Aptos Narrow"/>
        <family val="2"/>
        <scheme val="minor"/>
      </rPr>
      <t>.</t>
    </r>
  </si>
  <si>
    <t>Certainly! Let's create a comprehensive example using nested functions in Excel to categorize scores into different grade categories. We'll use a larger dataset to demonstrate the flexibility of nested functions:</t>
  </si>
  <si>
    <t>Math Score</t>
  </si>
  <si>
    <t>Science Score</t>
  </si>
  <si>
    <t>English Score</t>
  </si>
  <si>
    <t>History Score</t>
  </si>
  <si>
    <t>Enter the student names in the "Student Name" column (starting from A2).</t>
  </si>
  <si>
    <t>Enter the scores for each subject in the respective columns ("Math Score", "Science Score", "English Score", "History Score").</t>
  </si>
  <si>
    <t>Suppose we want to categorize each student's average score into different grade categories (A, B, C, D, F).</t>
  </si>
  <si>
    <t>Enter the following formula in the first cell of the "Grade" column (assuming the first cell is E2):</t>
  </si>
  <si>
    <t>lessCopy code</t>
  </si>
  <si>
    <t>After applying the nested IF function formula, you'll see each student's average score categorized into different grade categories based on the specified conditions.</t>
  </si>
  <si>
    <t>Let's extend the example with more complexity. We'll add additional subjects and define more grade categories to showcase the versatility of nested functions in Excel:</t>
  </si>
  <si>
    <t>Geography Score</t>
  </si>
  <si>
    <t>Literature Score</t>
  </si>
  <si>
    <t>Physics Score</t>
  </si>
  <si>
    <t>Enter the scores for each subject in the respective columns ("Math Score", "Science Score", "English Score", "History Score", "Geography Score", "Literature Score", "Physics Score").</t>
  </si>
  <si>
    <t>Suppose we want to categorize each student's average score into different grade categories (A, B, C, D, F) based on the average of all subjects.</t>
  </si>
  <si>
    <t>Enter the following formula in the first cell of the "Grade" column (assuming the first cell is I2):</t>
  </si>
  <si>
    <t>Using Nested Functions:</t>
  </si>
  <si>
    <r>
      <t>=IF(</t>
    </r>
    <r>
      <rPr>
        <sz val="12"/>
        <color rgb="FFE9950C"/>
        <rFont val="Aptos Narrow"/>
        <family val="2"/>
        <scheme val="minor"/>
      </rPr>
      <t>AVERAGE</t>
    </r>
    <r>
      <rPr>
        <sz val="12"/>
        <color theme="1"/>
        <rFont val="Aptos Narrow"/>
        <family val="2"/>
        <scheme val="minor"/>
      </rPr>
      <t>(</t>
    </r>
    <r>
      <rPr>
        <sz val="12"/>
        <color rgb="FF00A67D"/>
        <rFont val="Aptos Narrow"/>
        <family val="2"/>
        <scheme val="minor"/>
      </rPr>
      <t>B2</t>
    </r>
    <r>
      <rPr>
        <sz val="12"/>
        <color theme="1"/>
        <rFont val="Aptos Narrow"/>
        <family val="2"/>
        <scheme val="minor"/>
      </rPr>
      <t xml:space="preserve">:E2) &gt;= </t>
    </r>
    <r>
      <rPr>
        <sz val="12"/>
        <color rgb="FFDF3079"/>
        <rFont val="Aptos Narrow"/>
        <family val="2"/>
        <scheme val="minor"/>
      </rPr>
      <t>90</t>
    </r>
    <r>
      <rPr>
        <sz val="12"/>
        <color theme="1"/>
        <rFont val="Aptos Narrow"/>
        <family val="2"/>
        <scheme val="minor"/>
      </rPr>
      <t xml:space="preserve">, </t>
    </r>
    <r>
      <rPr>
        <sz val="12"/>
        <color rgb="FF00A67D"/>
        <rFont val="Aptos Narrow"/>
        <family val="2"/>
        <scheme val="minor"/>
      </rPr>
      <t>"A"</t>
    </r>
    <r>
      <rPr>
        <sz val="12"/>
        <color theme="1"/>
        <rFont val="Aptos Narrow"/>
        <family val="2"/>
        <scheme val="minor"/>
      </rPr>
      <t xml:space="preserve">, </t>
    </r>
  </si>
  <si>
    <r>
      <t xml:space="preserve">   </t>
    </r>
    <r>
      <rPr>
        <sz val="12"/>
        <color rgb="FFE9950C"/>
        <rFont val="Aptos Narrow"/>
        <family val="2"/>
        <scheme val="minor"/>
      </rPr>
      <t>IF</t>
    </r>
    <r>
      <rPr>
        <sz val="12"/>
        <color theme="1"/>
        <rFont val="Aptos Narrow"/>
        <family val="2"/>
        <scheme val="minor"/>
      </rPr>
      <t>(</t>
    </r>
    <r>
      <rPr>
        <sz val="12"/>
        <color rgb="FFE9950C"/>
        <rFont val="Aptos Narrow"/>
        <family val="2"/>
        <scheme val="minor"/>
      </rPr>
      <t>AVERAGE</t>
    </r>
    <r>
      <rPr>
        <sz val="12"/>
        <color theme="1"/>
        <rFont val="Aptos Narrow"/>
        <family val="2"/>
        <scheme val="minor"/>
      </rPr>
      <t>(</t>
    </r>
    <r>
      <rPr>
        <sz val="12"/>
        <color rgb="FF00A67D"/>
        <rFont val="Aptos Narrow"/>
        <family val="2"/>
        <scheme val="minor"/>
      </rPr>
      <t>B2</t>
    </r>
    <r>
      <rPr>
        <sz val="12"/>
        <color theme="1"/>
        <rFont val="Aptos Narrow"/>
        <family val="2"/>
        <scheme val="minor"/>
      </rPr>
      <t xml:space="preserve">:E2) &gt;= </t>
    </r>
    <r>
      <rPr>
        <sz val="12"/>
        <color rgb="FFDF3079"/>
        <rFont val="Aptos Narrow"/>
        <family val="2"/>
        <scheme val="minor"/>
      </rPr>
      <t>80</t>
    </r>
    <r>
      <rPr>
        <sz val="12"/>
        <color theme="1"/>
        <rFont val="Aptos Narrow"/>
        <family val="2"/>
        <scheme val="minor"/>
      </rPr>
      <t xml:space="preserve">, </t>
    </r>
    <r>
      <rPr>
        <sz val="12"/>
        <color rgb="FF00A67D"/>
        <rFont val="Aptos Narrow"/>
        <family val="2"/>
        <scheme val="minor"/>
      </rPr>
      <t>"B"</t>
    </r>
    <r>
      <rPr>
        <sz val="12"/>
        <color theme="1"/>
        <rFont val="Aptos Narrow"/>
        <family val="2"/>
        <scheme val="minor"/>
      </rPr>
      <t xml:space="preserve">, </t>
    </r>
  </si>
  <si>
    <r>
      <t xml:space="preserve">      </t>
    </r>
    <r>
      <rPr>
        <sz val="12"/>
        <color rgb="FFE9950C"/>
        <rFont val="Aptos Narrow"/>
        <family val="2"/>
        <scheme val="minor"/>
      </rPr>
      <t>IF</t>
    </r>
    <r>
      <rPr>
        <sz val="12"/>
        <color theme="1"/>
        <rFont val="Aptos Narrow"/>
        <family val="2"/>
        <scheme val="minor"/>
      </rPr>
      <t>(</t>
    </r>
    <r>
      <rPr>
        <sz val="12"/>
        <color rgb="FFE9950C"/>
        <rFont val="Aptos Narrow"/>
        <family val="2"/>
        <scheme val="minor"/>
      </rPr>
      <t>AVERAGE</t>
    </r>
    <r>
      <rPr>
        <sz val="12"/>
        <color theme="1"/>
        <rFont val="Aptos Narrow"/>
        <family val="2"/>
        <scheme val="minor"/>
      </rPr>
      <t>(</t>
    </r>
    <r>
      <rPr>
        <sz val="12"/>
        <color rgb="FF00A67D"/>
        <rFont val="Aptos Narrow"/>
        <family val="2"/>
        <scheme val="minor"/>
      </rPr>
      <t>B2</t>
    </r>
    <r>
      <rPr>
        <sz val="12"/>
        <color theme="1"/>
        <rFont val="Aptos Narrow"/>
        <family val="2"/>
        <scheme val="minor"/>
      </rPr>
      <t xml:space="preserve">:E2) &gt;= </t>
    </r>
    <r>
      <rPr>
        <sz val="12"/>
        <color rgb="FFDF3079"/>
        <rFont val="Aptos Narrow"/>
        <family val="2"/>
        <scheme val="minor"/>
      </rPr>
      <t>70</t>
    </r>
    <r>
      <rPr>
        <sz val="12"/>
        <color theme="1"/>
        <rFont val="Aptos Narrow"/>
        <family val="2"/>
        <scheme val="minor"/>
      </rPr>
      <t xml:space="preserve">, </t>
    </r>
    <r>
      <rPr>
        <sz val="12"/>
        <color rgb="FF00A67D"/>
        <rFont val="Aptos Narrow"/>
        <family val="2"/>
        <scheme val="minor"/>
      </rPr>
      <t>"C"</t>
    </r>
    <r>
      <rPr>
        <sz val="12"/>
        <color theme="1"/>
        <rFont val="Aptos Narrow"/>
        <family val="2"/>
        <scheme val="minor"/>
      </rPr>
      <t xml:space="preserve">, </t>
    </r>
  </si>
  <si>
    <r>
      <t xml:space="preserve">         </t>
    </r>
    <r>
      <rPr>
        <sz val="12"/>
        <color rgb="FFE9950C"/>
        <rFont val="Aptos Narrow"/>
        <family val="2"/>
        <scheme val="minor"/>
      </rPr>
      <t>IF</t>
    </r>
    <r>
      <rPr>
        <sz val="12"/>
        <color theme="1"/>
        <rFont val="Aptos Narrow"/>
        <family val="2"/>
        <scheme val="minor"/>
      </rPr>
      <t>(</t>
    </r>
    <r>
      <rPr>
        <sz val="12"/>
        <color rgb="FFE9950C"/>
        <rFont val="Aptos Narrow"/>
        <family val="2"/>
        <scheme val="minor"/>
      </rPr>
      <t>AVERAGE</t>
    </r>
    <r>
      <rPr>
        <sz val="12"/>
        <color theme="1"/>
        <rFont val="Aptos Narrow"/>
        <family val="2"/>
        <scheme val="minor"/>
      </rPr>
      <t>(</t>
    </r>
    <r>
      <rPr>
        <sz val="12"/>
        <color rgb="FF00A67D"/>
        <rFont val="Aptos Narrow"/>
        <family val="2"/>
        <scheme val="minor"/>
      </rPr>
      <t>B2</t>
    </r>
    <r>
      <rPr>
        <sz val="12"/>
        <color theme="1"/>
        <rFont val="Aptos Narrow"/>
        <family val="2"/>
        <scheme val="minor"/>
      </rPr>
      <t xml:space="preserve">:E2) &gt;= </t>
    </r>
    <r>
      <rPr>
        <sz val="12"/>
        <color rgb="FFDF3079"/>
        <rFont val="Aptos Narrow"/>
        <family val="2"/>
        <scheme val="minor"/>
      </rPr>
      <t>60</t>
    </r>
    <r>
      <rPr>
        <sz val="12"/>
        <color theme="1"/>
        <rFont val="Aptos Narrow"/>
        <family val="2"/>
        <scheme val="minor"/>
      </rPr>
      <t xml:space="preserve">, </t>
    </r>
    <r>
      <rPr>
        <sz val="12"/>
        <color rgb="FF00A67D"/>
        <rFont val="Aptos Narrow"/>
        <family val="2"/>
        <scheme val="minor"/>
      </rPr>
      <t>"D"</t>
    </r>
    <r>
      <rPr>
        <sz val="12"/>
        <color theme="1"/>
        <rFont val="Aptos Narrow"/>
        <family val="2"/>
        <scheme val="minor"/>
      </rPr>
      <t xml:space="preserve">, </t>
    </r>
    <r>
      <rPr>
        <sz val="12"/>
        <color rgb="FF00A67D"/>
        <rFont val="Aptos Narrow"/>
        <family val="2"/>
        <scheme val="minor"/>
      </rPr>
      <t>"F"</t>
    </r>
    <r>
      <rPr>
        <sz val="12"/>
        <color theme="1"/>
        <rFont val="Aptos Narrow"/>
        <family val="2"/>
        <scheme val="minor"/>
      </rPr>
      <t>))))</t>
    </r>
  </si>
  <si>
    <r>
      <t>=IF(</t>
    </r>
    <r>
      <rPr>
        <sz val="12"/>
        <color rgb="FFE9950C"/>
        <rFont val="Aptos Narrow"/>
        <family val="2"/>
        <scheme val="minor"/>
      </rPr>
      <t>AVERAGE</t>
    </r>
    <r>
      <rPr>
        <sz val="12"/>
        <color theme="1"/>
        <rFont val="Aptos Narrow"/>
        <family val="2"/>
        <scheme val="minor"/>
      </rPr>
      <t>(</t>
    </r>
    <r>
      <rPr>
        <sz val="12"/>
        <color rgb="FF00A67D"/>
        <rFont val="Aptos Narrow"/>
        <family val="2"/>
        <scheme val="minor"/>
      </rPr>
      <t>B2</t>
    </r>
    <r>
      <rPr>
        <sz val="12"/>
        <color theme="1"/>
        <rFont val="Aptos Narrow"/>
        <family val="2"/>
        <scheme val="minor"/>
      </rPr>
      <t xml:space="preserve">:H2) &gt;= </t>
    </r>
    <r>
      <rPr>
        <sz val="12"/>
        <color rgb="FFDF3079"/>
        <rFont val="Aptos Narrow"/>
        <family val="2"/>
        <scheme val="minor"/>
      </rPr>
      <t>90</t>
    </r>
    <r>
      <rPr>
        <sz val="12"/>
        <color theme="1"/>
        <rFont val="Aptos Narrow"/>
        <family val="2"/>
        <scheme val="minor"/>
      </rPr>
      <t xml:space="preserve">, </t>
    </r>
    <r>
      <rPr>
        <sz val="12"/>
        <color rgb="FF00A67D"/>
        <rFont val="Aptos Narrow"/>
        <family val="2"/>
        <scheme val="minor"/>
      </rPr>
      <t>"A"</t>
    </r>
    <r>
      <rPr>
        <sz val="12"/>
        <color theme="1"/>
        <rFont val="Aptos Narrow"/>
        <family val="2"/>
        <scheme val="minor"/>
      </rPr>
      <t xml:space="preserve">, </t>
    </r>
  </si>
  <si>
    <r>
      <t xml:space="preserve">   </t>
    </r>
    <r>
      <rPr>
        <sz val="12"/>
        <color rgb="FFE9950C"/>
        <rFont val="Aptos Narrow"/>
        <family val="2"/>
        <scheme val="minor"/>
      </rPr>
      <t>IF</t>
    </r>
    <r>
      <rPr>
        <sz val="12"/>
        <color theme="1"/>
        <rFont val="Aptos Narrow"/>
        <family val="2"/>
        <scheme val="minor"/>
      </rPr>
      <t>(</t>
    </r>
    <r>
      <rPr>
        <sz val="12"/>
        <color rgb="FFE9950C"/>
        <rFont val="Aptos Narrow"/>
        <family val="2"/>
        <scheme val="minor"/>
      </rPr>
      <t>AVERAGE</t>
    </r>
    <r>
      <rPr>
        <sz val="12"/>
        <color theme="1"/>
        <rFont val="Aptos Narrow"/>
        <family val="2"/>
        <scheme val="minor"/>
      </rPr>
      <t>(</t>
    </r>
    <r>
      <rPr>
        <sz val="12"/>
        <color rgb="FF00A67D"/>
        <rFont val="Aptos Narrow"/>
        <family val="2"/>
        <scheme val="minor"/>
      </rPr>
      <t>B2</t>
    </r>
    <r>
      <rPr>
        <sz val="12"/>
        <color theme="1"/>
        <rFont val="Aptos Narrow"/>
        <family val="2"/>
        <scheme val="minor"/>
      </rPr>
      <t xml:space="preserve">:H2) &gt;= </t>
    </r>
    <r>
      <rPr>
        <sz val="12"/>
        <color rgb="FFDF3079"/>
        <rFont val="Aptos Narrow"/>
        <family val="2"/>
        <scheme val="minor"/>
      </rPr>
      <t>80</t>
    </r>
    <r>
      <rPr>
        <sz val="12"/>
        <color theme="1"/>
        <rFont val="Aptos Narrow"/>
        <family val="2"/>
        <scheme val="minor"/>
      </rPr>
      <t xml:space="preserve">, </t>
    </r>
    <r>
      <rPr>
        <sz val="12"/>
        <color rgb="FF00A67D"/>
        <rFont val="Aptos Narrow"/>
        <family val="2"/>
        <scheme val="minor"/>
      </rPr>
      <t>"B"</t>
    </r>
    <r>
      <rPr>
        <sz val="12"/>
        <color theme="1"/>
        <rFont val="Aptos Narrow"/>
        <family val="2"/>
        <scheme val="minor"/>
      </rPr>
      <t xml:space="preserve">, </t>
    </r>
  </si>
  <si>
    <r>
      <t xml:space="preserve">      </t>
    </r>
    <r>
      <rPr>
        <sz val="12"/>
        <color rgb="FFE9950C"/>
        <rFont val="Aptos Narrow"/>
        <family val="2"/>
        <scheme val="minor"/>
      </rPr>
      <t>IF</t>
    </r>
    <r>
      <rPr>
        <sz val="12"/>
        <color theme="1"/>
        <rFont val="Aptos Narrow"/>
        <family val="2"/>
        <scheme val="minor"/>
      </rPr>
      <t>(</t>
    </r>
    <r>
      <rPr>
        <sz val="12"/>
        <color rgb="FFE9950C"/>
        <rFont val="Aptos Narrow"/>
        <family val="2"/>
        <scheme val="minor"/>
      </rPr>
      <t>AVERAGE</t>
    </r>
    <r>
      <rPr>
        <sz val="12"/>
        <color theme="1"/>
        <rFont val="Aptos Narrow"/>
        <family val="2"/>
        <scheme val="minor"/>
      </rPr>
      <t>(</t>
    </r>
    <r>
      <rPr>
        <sz val="12"/>
        <color rgb="FF00A67D"/>
        <rFont val="Aptos Narrow"/>
        <family val="2"/>
        <scheme val="minor"/>
      </rPr>
      <t>B2</t>
    </r>
    <r>
      <rPr>
        <sz val="12"/>
        <color theme="1"/>
        <rFont val="Aptos Narrow"/>
        <family val="2"/>
        <scheme val="minor"/>
      </rPr>
      <t xml:space="preserve">:H2) &gt;= </t>
    </r>
    <r>
      <rPr>
        <sz val="12"/>
        <color rgb="FFDF3079"/>
        <rFont val="Aptos Narrow"/>
        <family val="2"/>
        <scheme val="minor"/>
      </rPr>
      <t>70</t>
    </r>
    <r>
      <rPr>
        <sz val="12"/>
        <color theme="1"/>
        <rFont val="Aptos Narrow"/>
        <family val="2"/>
        <scheme val="minor"/>
      </rPr>
      <t xml:space="preserve">, </t>
    </r>
    <r>
      <rPr>
        <sz val="12"/>
        <color rgb="FF00A67D"/>
        <rFont val="Aptos Narrow"/>
        <family val="2"/>
        <scheme val="minor"/>
      </rPr>
      <t>"C"</t>
    </r>
    <r>
      <rPr>
        <sz val="12"/>
        <color theme="1"/>
        <rFont val="Aptos Narrow"/>
        <family val="2"/>
        <scheme val="minor"/>
      </rPr>
      <t xml:space="preserve">, </t>
    </r>
  </si>
  <si>
    <r>
      <t xml:space="preserve">         </t>
    </r>
    <r>
      <rPr>
        <sz val="12"/>
        <color rgb="FFE9950C"/>
        <rFont val="Aptos Narrow"/>
        <family val="2"/>
        <scheme val="minor"/>
      </rPr>
      <t>IF</t>
    </r>
    <r>
      <rPr>
        <sz val="12"/>
        <color theme="1"/>
        <rFont val="Aptos Narrow"/>
        <family val="2"/>
        <scheme val="minor"/>
      </rPr>
      <t>(</t>
    </r>
    <r>
      <rPr>
        <sz val="12"/>
        <color rgb="FFE9950C"/>
        <rFont val="Aptos Narrow"/>
        <family val="2"/>
        <scheme val="minor"/>
      </rPr>
      <t>AVERAGE</t>
    </r>
    <r>
      <rPr>
        <sz val="12"/>
        <color theme="1"/>
        <rFont val="Aptos Narrow"/>
        <family val="2"/>
        <scheme val="minor"/>
      </rPr>
      <t>(</t>
    </r>
    <r>
      <rPr>
        <sz val="12"/>
        <color rgb="FF00A67D"/>
        <rFont val="Aptos Narrow"/>
        <family val="2"/>
        <scheme val="minor"/>
      </rPr>
      <t>B2</t>
    </r>
    <r>
      <rPr>
        <sz val="12"/>
        <color theme="1"/>
        <rFont val="Aptos Narrow"/>
        <family val="2"/>
        <scheme val="minor"/>
      </rPr>
      <t xml:space="preserve">:H2) &gt;= </t>
    </r>
    <r>
      <rPr>
        <sz val="12"/>
        <color rgb="FFDF3079"/>
        <rFont val="Aptos Narrow"/>
        <family val="2"/>
        <scheme val="minor"/>
      </rPr>
      <t>60</t>
    </r>
    <r>
      <rPr>
        <sz val="12"/>
        <color theme="1"/>
        <rFont val="Aptos Narrow"/>
        <family val="2"/>
        <scheme val="minor"/>
      </rPr>
      <t xml:space="preserve">, </t>
    </r>
    <r>
      <rPr>
        <sz val="12"/>
        <color rgb="FF00A67D"/>
        <rFont val="Aptos Narrow"/>
        <family val="2"/>
        <scheme val="minor"/>
      </rPr>
      <t>"D"</t>
    </r>
    <r>
      <rPr>
        <sz val="12"/>
        <color theme="1"/>
        <rFont val="Aptos Narrow"/>
        <family val="2"/>
        <scheme val="minor"/>
      </rPr>
      <t xml:space="preserve">, </t>
    </r>
    <r>
      <rPr>
        <sz val="12"/>
        <color rgb="FF00A67D"/>
        <rFont val="Aptos Narrow"/>
        <family val="2"/>
        <scheme val="minor"/>
      </rPr>
      <t>"F"</t>
    </r>
    <r>
      <rPr>
        <sz val="12"/>
        <color theme="1"/>
        <rFont val="Aptos Narrow"/>
        <family val="2"/>
        <scheme val="minor"/>
      </rPr>
      <t>))))</t>
    </r>
  </si>
  <si>
    <t>Certainly! Here are some common methods for importing data into Excel from different sources:</t>
  </si>
  <si>
    <t>1. **From Text/CSV Files:**</t>
  </si>
  <si>
    <t xml:space="preserve">   - Excel allows you to import data from text files (such as .txt or .csv files) easily.</t>
  </si>
  <si>
    <t xml:space="preserve">   - Go to the "Data" tab on the Excel ribbon.</t>
  </si>
  <si>
    <t xml:space="preserve">   - Select "Get Data" &gt; "From Text/CSV" and navigate to the location of your text or CSV file.</t>
  </si>
  <si>
    <t>2. **From Databases:**</t>
  </si>
  <si>
    <t xml:space="preserve">   - You can import data from various databases directly into Excel.</t>
  </si>
  <si>
    <t xml:space="preserve">   - Select "Get Data" &gt; "From Database" and choose the type of database you want to connect to (e.g., SQL Server, Oracle, MySQL, etc.).</t>
  </si>
  <si>
    <t xml:space="preserve">   - Follow the prompts to establish a connection and import data from the database.</t>
  </si>
  <si>
    <t>3. **From Web Pages:**</t>
  </si>
  <si>
    <t xml:space="preserve">   - Excel allows you to import data from HTML tables on web pages.</t>
  </si>
  <si>
    <t xml:space="preserve">   - Select "Get Data" &gt; "From Web" and enter the URL of the web page containing the data you want to import.</t>
  </si>
  <si>
    <t xml:space="preserve">   - Excel will scan the web page for tables, and you can select the table you want to import.</t>
  </si>
  <si>
    <t>4. **From Other Excel Workbooks:**</t>
  </si>
  <si>
    <t xml:space="preserve">   - You can import data from other Excel workbooks.</t>
  </si>
  <si>
    <t xml:space="preserve">   - Select "Get Data" &gt; "From Workbook" and navigate to the location of the Excel file containing the data you want to import.</t>
  </si>
  <si>
    <t>5. **From XML Files:**</t>
  </si>
  <si>
    <t xml:space="preserve">   - Excel supports importing data from XML files.</t>
  </si>
  <si>
    <t xml:space="preserve">   - Select "Get Data" &gt; "From File" &gt; "From XML" and navigate to the location of your XML file.</t>
  </si>
  <si>
    <t>6. **From Online Services:**</t>
  </si>
  <si>
    <t xml:space="preserve">   - Excel offers connectivity to various online services for importing data.</t>
  </si>
  <si>
    <t xml:space="preserve">   - Select "Get Data" &gt; "From Other Sources" to explore available online services for importing data.</t>
  </si>
  <si>
    <t>These are some of the common methods for importing data into Excel from different sources. Excel provides a wide range of options to import data, allowing users to work with diverse datasets for analysis and reporting purposes.</t>
  </si>
  <si>
    <t>Certainly! Here are some common methods for exporting data from Excel to different formats:</t>
  </si>
  <si>
    <t>Save As CSV/Text File:</t>
  </si>
  <si>
    <t>Excel allows you to save your workbook as a CSV (Comma-Separated Values) or text file.</t>
  </si>
  <si>
    <t>Go to the "File" tab on the Excel ribbon.</t>
  </si>
  <si>
    <t>Select "Save As" and choose the desired location and file format (CSV or text).</t>
  </si>
  <si>
    <t>Save As Excel Workbook:</t>
  </si>
  <si>
    <t>You can save your workbook as another Excel workbook format.</t>
  </si>
  <si>
    <t>Select "Save As" and choose the desired Excel format (e.g., .xlsx, .xlsb, .xlsm).</t>
  </si>
  <si>
    <t>Export to PDF:</t>
  </si>
  <si>
    <t>Excel allows you to save your workbook or specific sheets as PDF (Portable Document Format) files.</t>
  </si>
  <si>
    <t>Select "Save As" and choose "PDF" as the file format.</t>
  </si>
  <si>
    <t>Export to Word:</t>
  </si>
  <si>
    <t>You can copy a range of cells or a worksheet from Excel and paste it into a Word document.</t>
  </si>
  <si>
    <t>Select the range of cells or the worksheet you want to export.</t>
  </si>
  <si>
    <t>Right-click and choose "Copy" or press Ctrl + C.</t>
  </si>
  <si>
    <t>Open a Word document and paste the copied content using "Paste" or Ctrl + V.</t>
  </si>
  <si>
    <t>Export to PowerPoint:</t>
  </si>
  <si>
    <t>Similar to exporting to Word, you can copy a range of cells or a chart from Excel and paste it into a PowerPoint presentation.</t>
  </si>
  <si>
    <t>Select the range of cells or the chart you want to export.</t>
  </si>
  <si>
    <t>Open a PowerPoint presentation and paste the copied content using "Paste" or Ctrl + V.</t>
  </si>
  <si>
    <t>Export to Access:</t>
  </si>
  <si>
    <t>If you have data in Excel that you want to import into an Access database, you can use the Import Wizard in Access.</t>
  </si>
  <si>
    <t>Open Access and create a new database or open an existing one.</t>
  </si>
  <si>
    <t>Go to the "External Data" tab and select "Excel" to start the Import Wizard.</t>
  </si>
  <si>
    <t>Export to Web:</t>
  </si>
  <si>
    <t>Excel allows you to publish your workbook to the web as an interactive web page.</t>
  </si>
  <si>
    <t>Select "Save As" &gt; "Browse" &gt; "Publish to Web" to generate a link to your workbook.</t>
  </si>
  <si>
    <t xml:space="preserve"> </t>
  </si>
  <si>
    <t>Using Macros for Automation in Excel allows users to automate repetitive tasks by recording a series of actions performed in Excel and then replaying them whenever needed. Macros can be particularly useful for tasks like formatting data, generating reports, or performing calculations. Here's an overview of how to use Macros in Excel with a practical example:</t>
  </si>
  <si>
    <t>Go to the "File" tab in Excel.</t>
  </si>
  <si>
    <t>Click on "Options."</t>
  </si>
  <si>
    <t>In the Excel Options dialog box, select "Customize Ribbon."</t>
  </si>
  <si>
    <t>Check the box next to "Developer" in the right-hand column.</t>
  </si>
  <si>
    <t>Click "OK" to save your changes.</t>
  </si>
  <si>
    <t>Click on the "Developer" tab.</t>
  </si>
  <si>
    <t>Click on "Record Macro" in the Code group.</t>
  </si>
  <si>
    <t>In the Record Macro dialog box, provide a name for your macro, assign it a shortcut key if desired, and specify where you want to store it (in the current workbook, a new workbook, or Excel's Personal Macro Workbook).</t>
  </si>
  <si>
    <t>Click "OK" to start recording.</t>
  </si>
  <si>
    <t>Perform the actions in Excel that you want to automate. Excel will record each action.</t>
  </si>
  <si>
    <t>Once you're done, click on "Stop Recording" in the Code group of the Developer tab.</t>
  </si>
  <si>
    <t>Click on "Macros" in the Code group.</t>
  </si>
  <si>
    <t>In the Macros dialog box, select the macro you want to run.</t>
  </si>
  <si>
    <t>Click "Run."</t>
  </si>
  <si>
    <t>Practical Example:</t>
  </si>
  <si>
    <t>Let's say you have a dataset in Excel, and you want to format it by applying specific font styles, colors, and borders. Instead of manually formatting each cell, you can record a macro to automate this task.</t>
  </si>
  <si>
    <t>Record the Macro:</t>
  </si>
  <si>
    <t>Go to the "Developer" tab and click on "Record Macro."</t>
  </si>
  <si>
    <t>Name your macro (e.g., "FormatData") and choose where to store it.</t>
  </si>
  <si>
    <t>Perform the formatting actions in Excel (e.g., changing font styles, colors, adding borders).</t>
  </si>
  <si>
    <t>Click on "Stop Recording" when you're done.</t>
  </si>
  <si>
    <t>Run the Macro:</t>
  </si>
  <si>
    <t>Whenever you have a new dataset that needs the same formatting, you can simply run the macro.</t>
  </si>
  <si>
    <t>Go to the "Developer" tab, click on "Macros," select the "FormatData" macro, and click "Run."</t>
  </si>
  <si>
    <t>By using macros, you can save time and reduce errors by automating repetitive tasks in Excel. However, it's essential to be cautious when running macros from untrusted sources, as they can potentially contain malicious code.</t>
  </si>
  <si>
    <t>Certainly! Let's delve deeper into macros in Excel with additional information and a more advanced example:</t>
  </si>
  <si>
    <t>Go to the "Developer" tab and click on "Macros."</t>
  </si>
  <si>
    <t>Select the macro you want to edit and click on "Edit."</t>
  </si>
  <si>
    <t>The Visual Basic for Applications (VBA) editor will open, displaying the macro code. You can make changes to the code here.</t>
  </si>
  <si>
    <t>After editing, close the VBA editor to return to Excel.</t>
  </si>
  <si>
    <t>Record a Macro:</t>
  </si>
  <si>
    <t>Start recording a macro and name it (e.g., "SalesAnalysis").</t>
  </si>
  <si>
    <t>Import the sales data from the Excel file.</t>
  </si>
  <si>
    <t>Perform data analysis tasks such as calculating total sales, average sales, and creating charts.</t>
  </si>
  <si>
    <t>Stop recording the macro.</t>
  </si>
  <si>
    <t>Edit the Macro (Optional):</t>
  </si>
  <si>
    <t>If necessary, edit the macro to make it more robust or flexible. For example, you might add error handling to handle unexpected data formats.</t>
  </si>
  <si>
    <t>Whenever you receive a new sales data file, run the macro to perform the analysis automatically.</t>
  </si>
  <si>
    <t>The macro will import the data, perform the analysis, and generate charts without manual intervention.</t>
  </si>
  <si>
    <t>By using macros, you can streamline repetitive data analysis tasks and save time. However, remember to test your macros thoroughly and ensure they're error-free before relying on them for critical processes.</t>
  </si>
  <si>
    <t>Debugging Macros: When writing or editing macros, it's common to encounter errors. Excel provides debugging tools to help you identify and fix issues in your macros. Some common debugging techniques include setting breakpoints, stepping through code, and using the Immediate Window to evaluate expressions.</t>
  </si>
  <si>
    <t>Security Considerations: Macros can pose security risks, especially when shared or downloaded from external sources. Excel offers different levels of macro security, ranging from disabling macros entirely to enabling macros but with warnings. It's essential to set the appropriate macro security level based on your organization's security policies and only run macros from trusted sources.</t>
  </si>
  <si>
    <t>Advanced Example: Data Analysis Automation Let's say you frequently receive sales data in Excel files from different regions and need to perform the same analysis on each dataset. Instead of manually analyzing each file, you can create a macro to automate the process:</t>
  </si>
  <si>
    <t>Enabling the Developer Tab: Before you can create or run macros, you need to enable the Developer tab in Excel. Here's how to do it:</t>
  </si>
  <si>
    <t>Recording a Macro: Once the Developer tab is enabled, you can start recording a macro. Here's how:</t>
  </si>
  <si>
    <t>Running a Macro: After you've recorded a macro, you can run it whenever you need to perform the same series of actions. Here's how:</t>
  </si>
  <si>
    <t>Editing a Macro: After recording a macro, you might want to make changes to it or view its code. Here's how you can do that:</t>
  </si>
  <si>
    <t>Data consolidation and merging in Excel involve combining data from multiple sources into a single dataset. This is useful when you have data spread across different sheets or workbooks that you want to analyze together. Here's how you can consolidate and merge data in Excel with a practical example:</t>
  </si>
  <si>
    <t>Example Scenario:</t>
  </si>
  <si>
    <t>Suppose you have sales data from different regions stored in separate Excel files. Each file contains sales information for a specific region, including the salesperson's name, product sold, quantity, and revenue. You want to consolidate this data into a single dataset to analyze overall sales performance across all regions.</t>
  </si>
  <si>
    <t>Step-by-Step Guide:</t>
  </si>
  <si>
    <t>Prepare Your Data:</t>
  </si>
  <si>
    <t>Ensure that each Excel file containing sales data follows a similar structure with the same columns (e.g., salesperson name, product, quantity, revenue).</t>
  </si>
  <si>
    <t>Open each Excel file and verify the data's consistency and format.</t>
  </si>
  <si>
    <t>Consolidate Data Using Formulas:</t>
  </si>
  <si>
    <t>Open a new Excel workbook where you want to consolidate the data.</t>
  </si>
  <si>
    <t>Go to the worksheet where you want to consolidate the data.</t>
  </si>
  <si>
    <t>Use formulas like VLOOKUP, INDEX/MATCH, or SUMIFS to pull data from the different Excel files into the consolidated worksheet.</t>
  </si>
  <si>
    <t>For example, you can use VLOOKUP to pull salesperson names, products, quantities, and revenue from each regional sales file into the consolidated worksheet.</t>
  </si>
  <si>
    <t>Merge Data Using Power Query (Get &amp; Transform):</t>
  </si>
  <si>
    <t>Alternatively, you can use Excel's Power Query feature (also known as Get &amp; Transform) to merge data from multiple sources.</t>
  </si>
  <si>
    <t>Go to the "Data" tab on the Excel ribbon and select "Get Data" &gt; "Combine Queries" &gt; "Merge."</t>
  </si>
  <si>
    <t>Choose the tables or ranges you want to merge and specify the common key (e.g., salesperson name or product).</t>
  </si>
  <si>
    <t>Configure the merge options (e.g., inner join, outer join) based on your data requirements.</t>
  </si>
  <si>
    <t>Power Query will merge the data and create a new query that you can load into Excel.</t>
  </si>
  <si>
    <t>Let's say you have the following Excel files containing sales data for different regions:</t>
  </si>
  <si>
    <t>Region 1.xlsx</t>
  </si>
  <si>
    <t>Salesperson | Product | Quantity | Revenue</t>
  </si>
  <si>
    <t>Region 2.xlsx</t>
  </si>
  <si>
    <t>Region 3.xlsx</t>
  </si>
  <si>
    <t>You want to consolidate this data into a single dataset in a new Excel workbook for analysis.</t>
  </si>
  <si>
    <t>Steps:</t>
  </si>
  <si>
    <t>Open a new Excel workbook.</t>
  </si>
  <si>
    <t>Use formulas or Power Query to consolidate and merge the data from the three regional files into a single dataset.</t>
  </si>
  <si>
    <t>Analyze the consolidated data to gain insights into overall sales performance across all regions.</t>
  </si>
  <si>
    <t>By consolidating and merging the data from multiple sources, you can perform comprehensive analysis and make informed business decisions based on a complete dataset.</t>
  </si>
  <si>
    <t>Certainly! Let's continue with the example scenario of consolidating sales data from different regions into a single dataset using Excel. I'll provide a more detailed step-by-step guide with a practical example dataset.</t>
  </si>
  <si>
    <t>Example Dataset:</t>
  </si>
  <si>
    <t>Suppose we have sales data from three regions stored in separate Excel files as follows:</t>
  </si>
  <si>
    <t>John | Product A | 10 | $500</t>
  </si>
  <si>
    <t>Alice | Product B | 15 | $750</t>
  </si>
  <si>
    <t>Bob | Product C | 8 | $400</t>
  </si>
  <si>
    <t>Emma | Product A | 12 | $600</t>
  </si>
  <si>
    <t>Ryan | Product B | 20 | $1000</t>
  </si>
  <si>
    <t>Sarah | Product C | 5 | $250</t>
  </si>
  <si>
    <t>Mia | Product A | 8 | $400</t>
  </si>
  <si>
    <t>Noah | Product B | 18 | $900</t>
  </si>
  <si>
    <t>Olivia | Product C | 10 | $500</t>
  </si>
  <si>
    <t>Ensure that each Excel file follows the same structure with consistent column headers (e.g., Salesperson, Product, Quantity, Revenue).</t>
  </si>
  <si>
    <t>Open a New Excel Workbook:</t>
  </si>
  <si>
    <t>Enter the following column headers: Salesperson, Product, Quantity, Revenue.</t>
  </si>
  <si>
    <t>Use formulas like VLOOKUP or INDEX/MATCH to pull data from each regional file into the consolidated worksheet.</t>
  </si>
  <si>
    <t>Alternatively, you can use Power Query to merge the data from multiple sources.</t>
  </si>
  <si>
    <t>Choose the tables or ranges you want to merge (Region 1, Region 2, Region 3) and specify the common key (e.g., Salesperson).</t>
  </si>
  <si>
    <t>Analyzing the Consolidated Data:</t>
  </si>
  <si>
    <t>Once you have consolidated the data, you can analyze it to gain insights into overall sales performance across all regions.</t>
  </si>
  <si>
    <t>Use Excel's built-in features like pivot tables, charts, and formulas to perform analysis and visualize the data.</t>
  </si>
  <si>
    <t>Certainly! Let's dive deeper into the process of consolidating and merging data from multiple Excel files into a single dataset using Excel formulas and Power Query. We'll use a more specific example with detailed steps and a practical dataset.</t>
  </si>
  <si>
    <t>Region1.xlsx</t>
  </si>
  <si>
    <t>Region2.xlsx</t>
  </si>
  <si>
    <t>Region3.xlsx</t>
  </si>
  <si>
    <t>Ensure that each Excel file follows the same structure with consistent column headers.</t>
  </si>
  <si>
    <t>Optionally, you can save the three Excel files (Region1.xlsx, Region2.xlsx, Region3.xlsx) in the same folder for easier access.</t>
  </si>
  <si>
    <t>In cell A2, enter the formula to pull the salesperson name from Region1.xlsx:</t>
  </si>
  <si>
    <t>bashCopy code</t>
  </si>
  <si>
    <t>Repeat this process for all columns and rows, adjusting the file name, sheet name, and cell references accordingly.</t>
  </si>
  <si>
    <t>Go to the "Data" tab on the Excel ribbon and select "Get Data" &gt; "From File" &gt; "From Workbook."</t>
  </si>
  <si>
    <t>Navigate to the folder containing the three Excel files and select them.</t>
  </si>
  <si>
    <t>Power Query will load the data from each file into separate queries.</t>
  </si>
  <si>
    <t>Select each query and click on "Combine" &gt; "Merge Queries."</t>
  </si>
  <si>
    <t>Choose the common key (Salesperson) and configure the merge options as needed (e.g., inner join).</t>
  </si>
  <si>
    <t>Power Query will merge the data into a single query, which you can load into Excel.</t>
  </si>
  <si>
    <t>Once you have consolidated the data, you can analyze it using Excel's features like pivot tables, charts, and formulas.</t>
  </si>
  <si>
    <t>Create pivot tables to summarize sales data by salesperson, product, or region.</t>
  </si>
  <si>
    <t>Use charts to visualize sales trends or compare performance across regions.</t>
  </si>
  <si>
    <r>
      <t xml:space="preserve">For example, in cell A2, enter </t>
    </r>
    <r>
      <rPr>
        <sz val="12"/>
        <color theme="1"/>
        <rFont val="Courier New"/>
        <family val="3"/>
      </rPr>
      <t>=Region1!A2</t>
    </r>
    <r>
      <rPr>
        <sz val="12"/>
        <color theme="1"/>
        <rFont val="Aptos Narrow"/>
        <family val="2"/>
        <scheme val="minor"/>
      </rPr>
      <t xml:space="preserve"> to pull the salesperson name from Region 1.xlsx. Repeat this for all columns and rows, adjusting the cell references accordingly.</t>
    </r>
  </si>
  <si>
    <r>
      <t>=</t>
    </r>
    <r>
      <rPr>
        <sz val="12"/>
        <color rgb="FF00A67D"/>
        <rFont val="Aptos Narrow"/>
        <family val="2"/>
        <scheme val="minor"/>
      </rPr>
      <t>'[Region1.xlsx]Sheet1'</t>
    </r>
    <r>
      <rPr>
        <sz val="12"/>
        <color theme="1"/>
        <rFont val="Aptos Narrow"/>
        <family val="2"/>
        <scheme val="minor"/>
      </rPr>
      <t>!</t>
    </r>
    <r>
      <rPr>
        <sz val="12"/>
        <color rgb="FFDF3079"/>
        <rFont val="Aptos Narrow"/>
        <family val="2"/>
        <scheme val="minor"/>
      </rPr>
      <t>$A2</t>
    </r>
  </si>
  <si>
    <r>
      <t xml:space="preserve">In the first cell of the "Formatted Date" column, enter the formula </t>
    </r>
    <r>
      <rPr>
        <sz val="12"/>
        <color theme="1"/>
        <rFont val="Courier New"/>
        <family val="3"/>
      </rPr>
      <t>=TEXT(A2, "dd-mmm-yyyy")</t>
    </r>
    <r>
      <rPr>
        <sz val="12"/>
        <color theme="1"/>
        <rFont val="Aptos Narrow"/>
        <family val="2"/>
        <scheme val="minor"/>
      </rPr>
      <t>.</t>
    </r>
  </si>
  <si>
    <r>
      <t xml:space="preserve">In the second cell of the "Formatted Currency" column (assuming the currency value is in B3), enter the currency format </t>
    </r>
    <r>
      <rPr>
        <sz val="12"/>
        <color theme="1"/>
        <rFont val="Courier New"/>
        <family val="3"/>
      </rPr>
      <t>"$#,##0.00"</t>
    </r>
    <r>
      <rPr>
        <sz val="12"/>
        <color theme="1"/>
        <rFont val="Aptos Narrow"/>
        <family val="2"/>
        <scheme val="minor"/>
      </rPr>
      <t>.</t>
    </r>
  </si>
  <si>
    <r>
      <t xml:space="preserve">In the first cell of the "Formatted Currency" column, enter the formula </t>
    </r>
    <r>
      <rPr>
        <sz val="12"/>
        <color theme="1"/>
        <rFont val="Courier New"/>
        <family val="3"/>
      </rPr>
      <t>=IF(ISBLANK(B2), "", TEXT(B2, "$#,##0.00"))</t>
    </r>
    <r>
      <rPr>
        <sz val="12"/>
        <color theme="1"/>
        <rFont val="Aptos Narrow"/>
        <family val="2"/>
        <scheme val="minor"/>
      </rPr>
      <t>.</t>
    </r>
  </si>
  <si>
    <r>
      <t xml:space="preserve">In the second cell of the "Formatted Number" column (assuming the number value is in C3), enter the number format </t>
    </r>
    <r>
      <rPr>
        <sz val="12"/>
        <color theme="1"/>
        <rFont val="Courier New"/>
        <family val="3"/>
      </rPr>
      <t>"0.00"</t>
    </r>
    <r>
      <rPr>
        <sz val="12"/>
        <color theme="1"/>
        <rFont val="Aptos Narrow"/>
        <family val="2"/>
        <scheme val="minor"/>
      </rPr>
      <t>.</t>
    </r>
  </si>
  <si>
    <r>
      <t xml:space="preserve">In the first cell of the "Formatted Number" column, enter the formula </t>
    </r>
    <r>
      <rPr>
        <sz val="12"/>
        <color theme="1"/>
        <rFont val="Courier New"/>
        <family val="3"/>
      </rPr>
      <t>=IF(ISBLANK(C2), "", TEXT(C2, "0.00"))</t>
    </r>
    <r>
      <rPr>
        <sz val="12"/>
        <color theme="1"/>
        <rFont val="Aptos Narrow"/>
        <family val="2"/>
        <scheme val="minor"/>
      </rPr>
      <t>.</t>
    </r>
  </si>
  <si>
    <r>
      <t xml:space="preserve">Formatted Date: Use the formula </t>
    </r>
    <r>
      <rPr>
        <sz val="12"/>
        <color theme="1"/>
        <rFont val="Courier New"/>
        <family val="3"/>
      </rPr>
      <t>=TEXT(A2, "dd-mmm-yyyy")</t>
    </r>
    <r>
      <rPr>
        <sz val="12"/>
        <color theme="1"/>
        <rFont val="Aptos Narrow"/>
        <family val="2"/>
        <scheme val="minor"/>
      </rPr>
      <t xml:space="preserve"> to format dates.</t>
    </r>
  </si>
  <si>
    <r>
      <t xml:space="preserve">Formatted Currency: Use the formula </t>
    </r>
    <r>
      <rPr>
        <sz val="12"/>
        <color theme="1"/>
        <rFont val="Courier New"/>
        <family val="3"/>
      </rPr>
      <t>=IF(ISBLANK(B2), "", TEXT(B2, "$#,##0.00"))</t>
    </r>
    <r>
      <rPr>
        <sz val="12"/>
        <color theme="1"/>
        <rFont val="Aptos Narrow"/>
        <family val="2"/>
        <scheme val="minor"/>
      </rPr>
      <t xml:space="preserve"> to format currency.</t>
    </r>
  </si>
  <si>
    <r>
      <t xml:space="preserve">Formatted Number: Use the formula </t>
    </r>
    <r>
      <rPr>
        <sz val="12"/>
        <color theme="1"/>
        <rFont val="Courier New"/>
        <family val="3"/>
      </rPr>
      <t>=IF(ISBLANK(C2), "", TEXT(C2, "0.00"))</t>
    </r>
    <r>
      <rPr>
        <sz val="12"/>
        <color theme="1"/>
        <rFont val="Aptos Narrow"/>
        <family val="2"/>
        <scheme val="minor"/>
      </rPr>
      <t xml:space="preserve"> to format numbers.</t>
    </r>
  </si>
  <si>
    <r>
      <t xml:space="preserve">Formatted Percentage: Use the formula </t>
    </r>
    <r>
      <rPr>
        <sz val="12"/>
        <color theme="1"/>
        <rFont val="Courier New"/>
        <family val="3"/>
      </rPr>
      <t>=IF(ISBLANK(D2), "", TEXT(D2, "0.00%"))</t>
    </r>
    <r>
      <rPr>
        <sz val="12"/>
        <color theme="1"/>
        <rFont val="Aptos Narrow"/>
        <family val="2"/>
        <scheme val="minor"/>
      </rPr>
      <t xml:space="preserve"> to format percentages.</t>
    </r>
  </si>
  <si>
    <r>
      <t xml:space="preserve">Formatted Scientific Notation: Use the formula </t>
    </r>
    <r>
      <rPr>
        <sz val="12"/>
        <color theme="1"/>
        <rFont val="Courier New"/>
        <family val="3"/>
      </rPr>
      <t>=IF(ISBLANK(E2), "", TEXT(E2, "0.00E+00"))</t>
    </r>
    <r>
      <rPr>
        <sz val="12"/>
        <color theme="1"/>
        <rFont val="Aptos Narrow"/>
        <family val="2"/>
        <scheme val="minor"/>
      </rPr>
      <t xml:space="preserve"> to format numbers in scientific notation.</t>
    </r>
  </si>
  <si>
    <t xml:space="preserve"> =IF(&gt;=85, "High", IF(B2&gt;=70, "Medium", "Low"))</t>
  </si>
  <si>
    <t xml:space="preserve">dog </t>
  </si>
  <si>
    <t>cat</t>
  </si>
  <si>
    <t>lion</t>
  </si>
  <si>
    <t>tiger</t>
  </si>
  <si>
    <t>duck</t>
  </si>
  <si>
    <t>amit</t>
  </si>
  <si>
    <t>devdutt</t>
  </si>
  <si>
    <t xml:space="preserve"> =IF(ISBLANK(A31), AVERAGE($A$31:$A$40), A31)</t>
  </si>
  <si>
    <t xml:space="preserve">      amit</t>
  </si>
  <si>
    <t>Q1</t>
  </si>
  <si>
    <t>Q3</t>
  </si>
  <si>
    <t>IQR</t>
  </si>
  <si>
    <t xml:space="preserve"> =IF(B2&gt;=85, "High", IF(B2&gt;=70, "Medium", "Low"))</t>
  </si>
  <si>
    <t>Certainly! I'll provide you with an example of how to use the filter function in Excel with some practice data.</t>
  </si>
  <si>
    <t>Let's say you have some sample data in Excel in columns A, B, and C. You want to filter this data based on certain criteria. Here's how you can do it:</t>
  </si>
  <si>
    <t>Gender</t>
  </si>
  <si>
    <t>Male</t>
  </si>
  <si>
    <t>Female</t>
  </si>
  <si>
    <t>Lily</t>
  </si>
  <si>
    <t>a. Click on the Data tab in Excel.</t>
  </si>
  <si>
    <t>b. Click on the "Filter" button. This will add filter arrows to your column headers.</t>
  </si>
  <si>
    <t>a. Click on the arrow icon next to the column you want to filter. Let's say you want to filter by "Gender."</t>
  </si>
  <si>
    <t>b. Uncheck the option "Select All" and then select the gender(s) you want to filter. For example, if you only want to see females, uncheck "Male" and leave "Female" checked.</t>
  </si>
  <si>
    <t>c. Click "OK" or "Apply" to apply the filter. You'll see only the rows where the gender is "Female."</t>
  </si>
  <si>
    <t>d. To remove the filter, click on the filter arrow again and select "Clear Filter From...".</t>
  </si>
  <si>
    <t>Input Data: Assume your data is as follows:</t>
  </si>
  <si>
    <t>Filtering Data:</t>
  </si>
  <si>
    <t>Using Filter Function:</t>
  </si>
  <si>
    <t>Let's say you have the following sample data:</t>
  </si>
  <si>
    <t>Age (years)</t>
  </si>
  <si>
    <t>Birthdate</t>
  </si>
  <si>
    <t>Employed</t>
  </si>
  <si>
    <t>Here's how you can use the filter function with this data:</t>
  </si>
  <si>
    <t>Click on the filter arrow in the "Name" column.</t>
  </si>
  <si>
    <t>Choose the specific names you want to filter by or use text filters (e.g., begins with, contains, ends with).</t>
  </si>
  <si>
    <t>Click on the filter arrow in the "Age (years)" column.</t>
  </si>
  <si>
    <t>You can set numeric filters such as equals, greater than, less than, between, etc.</t>
  </si>
  <si>
    <t>Click on the filter arrow in the "Birthdate" column.</t>
  </si>
  <si>
    <t>Choose date filters such as before, after, between, etc., or specify a date range.</t>
  </si>
  <si>
    <t>Click on the filter arrow in the "Employed" column.</t>
  </si>
  <si>
    <t>You'll see checkboxes for TRUE and FALSE. You can select/deselect these checkboxes to filter based on employment status.</t>
  </si>
  <si>
    <t>You can combine filters across different columns. For example, you can filter for individuals who are both employed and aged between 25 and 35.</t>
  </si>
  <si>
    <t>To clear filters, simply click the filter icon again and choose "Clear Filter from [column name]."</t>
  </si>
  <si>
    <t>Filtering Text Data:</t>
  </si>
  <si>
    <t>Filtering Numeric Data:</t>
  </si>
  <si>
    <t>Filtering Date Data:</t>
  </si>
  <si>
    <t>Filtering Boolean Data:</t>
  </si>
  <si>
    <t>Combined Filters:</t>
  </si>
  <si>
    <t>Sure, let's delve into more advanced filtering options with data. I'll expand upon the previous example and include more diverse data types and advanced filtering techniques.</t>
  </si>
  <si>
    <t>Consider the following extended sample data:</t>
  </si>
  <si>
    <t>Department</t>
  </si>
  <si>
    <t>Marketing</t>
  </si>
  <si>
    <t>HR</t>
  </si>
  <si>
    <t>Finance</t>
  </si>
  <si>
    <t>IT</t>
  </si>
  <si>
    <t>Advanced Filtering Options:</t>
  </si>
  <si>
    <t>You can use text filters to find specific patterns or strings within text columns (e.g., "contains", "does not contain", "begins with", "ends with").</t>
  </si>
  <si>
    <t>Besides basic numerical comparisons (greater than, less than), you can use advanced number filters such as "Top 10", "Above Average", "Below Average", etc.</t>
  </si>
  <si>
    <t>Excel allows for advanced date filtering options like "This Month", "Next Quarter", "Last Year", etc. You can also set custom date ranges.</t>
  </si>
  <si>
    <t>Excel provides options for custom filters where you can specify complex criteria using logical operators (AND, OR) across multiple columns.</t>
  </si>
  <si>
    <t>You can filter based on multiple criteria within the same column or across different columns. For instance, you might want to filter for employees who are both younger than 30 and work in the Marketing department.</t>
  </si>
  <si>
    <t>Excel enables you to filter by cell color, font color, or conditional formatting icon. This can be particularly useful for visually identifying specific data points.</t>
  </si>
  <si>
    <t>Utilize advanced text filters like "begins with", "ends with", "contains", "does not contain", etc., to precisely filter text data.</t>
  </si>
  <si>
    <t>You can use wildcard characters (*, ?) in text filters to represent unknown characters or patterns.</t>
  </si>
  <si>
    <t>Text Filtering:</t>
  </si>
  <si>
    <t>Number Filtering:</t>
  </si>
  <si>
    <t>Date Filtering:</t>
  </si>
  <si>
    <t>Custom Filters:</t>
  </si>
  <si>
    <t>Advanced Criteria:</t>
  </si>
  <si>
    <t>Filter by Color/Icon:</t>
  </si>
  <si>
    <t>Advanced Text Filters:</t>
  </si>
  <si>
    <t>Wildcard Characters:</t>
  </si>
  <si>
    <t xml:space="preserve">      amit          ajdkjasd</t>
  </si>
  <si>
    <t>Kamlesh</t>
  </si>
  <si>
    <t>Rohit</t>
  </si>
  <si>
    <t>rahul</t>
  </si>
  <si>
    <t>Aarti</t>
  </si>
  <si>
    <t>name</t>
  </si>
  <si>
    <t>aarti</t>
  </si>
  <si>
    <t>Rahul</t>
  </si>
  <si>
    <t>data analyst</t>
  </si>
  <si>
    <t xml:space="preserve">     data         analyst</t>
  </si>
  <si>
    <t>banana</t>
  </si>
  <si>
    <t>data</t>
  </si>
  <si>
    <t>1+1</t>
  </si>
  <si>
    <t>"1", + "1"</t>
  </si>
  <si>
    <t>add</t>
  </si>
  <si>
    <t>concat</t>
  </si>
  <si>
    <t>2*2</t>
  </si>
  <si>
    <t>"2"*2</t>
  </si>
  <si>
    <t>"2"2"</t>
  </si>
  <si>
    <t>mult</t>
  </si>
  <si>
    <t>pineapile</t>
  </si>
  <si>
    <t>textSPLIT</t>
  </si>
  <si>
    <t>"15-05-2023"</t>
  </si>
  <si>
    <t xml:space="preserve">     amiT   KuMar</t>
  </si>
  <si>
    <t xml:space="preserve"> banana</t>
  </si>
  <si>
    <t xml:space="preserve"> pieapple</t>
  </si>
  <si>
    <t xml:space="preserve"> orange</t>
  </si>
  <si>
    <t xml:space="preserve"> watermelon</t>
  </si>
  <si>
    <t xml:space="preserve"> mango</t>
  </si>
  <si>
    <t>orange</t>
  </si>
  <si>
    <t>rohit</t>
  </si>
  <si>
    <t>sharma</t>
  </si>
  <si>
    <t>virat</t>
  </si>
  <si>
    <t>kohli</t>
  </si>
  <si>
    <t>jasprit</t>
  </si>
  <si>
    <t>bumrah</t>
  </si>
  <si>
    <t>hardik</t>
  </si>
  <si>
    <t>pandiya</t>
  </si>
  <si>
    <t>ms</t>
  </si>
  <si>
    <t>dhoni</t>
  </si>
  <si>
    <t xml:space="preserve">samsung </t>
  </si>
  <si>
    <t xml:space="preserve"> s24</t>
  </si>
  <si>
    <t xml:space="preserve"> 12gb</t>
  </si>
  <si>
    <t xml:space="preserve"> 256gb</t>
  </si>
  <si>
    <t xml:space="preserve"> 40mp</t>
  </si>
  <si>
    <t xml:space="preserve"> 12mp</t>
  </si>
  <si>
    <t>DATA</t>
  </si>
  <si>
    <t>Mean</t>
  </si>
  <si>
    <t>Median</t>
  </si>
  <si>
    <t xml:space="preserve">Lower </t>
  </si>
  <si>
    <t>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</si>
</sst>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1"/>
      <color rgb="FF3F3F3F"/>
      <name val="Aptos Narrow"/>
      <family val="2"/>
      <scheme val="minor"/>
    </font>
    <font>
      <sz val="12"/>
      <color theme="1"/>
      <name val="Aptos Narrow"/>
      <family val="2"/>
      <scheme val="minor"/>
    </font>
    <font>
      <sz val="12"/>
      <color theme="1"/>
      <name val="Courier New"/>
      <family val="3"/>
    </font>
    <font>
      <b/>
      <sz val="12"/>
      <color rgb="FF3F3F3F"/>
      <name val="Aptos Narrow"/>
      <family val="2"/>
      <scheme val="minor"/>
    </font>
    <font>
      <sz val="12"/>
      <color rgb="FFE9950C"/>
      <name val="Aptos Narrow"/>
      <family val="2"/>
      <scheme val="minor"/>
    </font>
    <font>
      <sz val="12"/>
      <color rgb="FF00A67D"/>
      <name val="Aptos Narrow"/>
      <family val="2"/>
      <scheme val="minor"/>
    </font>
    <font>
      <sz val="12"/>
      <color rgb="FFDF3079"/>
      <name val="Aptos Narrow"/>
      <family val="2"/>
      <scheme val="minor"/>
    </font>
    <font>
      <sz val="8"/>
      <name val="Aptos Narrow"/>
      <family val="2"/>
      <scheme val="minor"/>
    </font>
    <font>
      <b/>
      <sz val="12"/>
      <color theme="0"/>
      <name val="Aptos Narrow"/>
      <family val="2"/>
      <scheme val="minor"/>
    </font>
    <font>
      <b/>
      <sz val="11"/>
      <color theme="0"/>
      <name val="Aptos Narrow"/>
      <family val="2"/>
      <scheme val="minor"/>
    </font>
    <font>
      <b/>
      <sz val="11"/>
      <color rgb="FF00B050"/>
      <name val="Aptos Narrow"/>
      <family val="2"/>
      <scheme val="minor"/>
    </font>
    <font>
      <b/>
      <sz val="11"/>
      <color rgb="FFFF0000"/>
      <name val="Aptos Narrow"/>
      <family val="2"/>
      <scheme val="minor"/>
    </font>
    <font>
      <sz val="11"/>
      <color rgb="FFFF0000"/>
      <name val="Aptos Narrow"/>
      <family val="2"/>
      <scheme val="minor"/>
    </font>
    <font>
      <sz val="18"/>
      <color rgb="FFFF0000"/>
      <name val="Aptos Display"/>
      <family val="2"/>
      <scheme val="major"/>
    </font>
    <font>
      <b/>
      <sz val="11"/>
      <color rgb="FFFA7D00"/>
      <name val="Aptos Narrow"/>
      <family val="2"/>
      <scheme val="minor"/>
    </font>
  </fonts>
  <fills count="6">
    <fill>
      <patternFill patternType="none"/>
    </fill>
    <fill>
      <patternFill patternType="gray125"/>
    </fill>
    <fill>
      <patternFill patternType="solid">
        <fgColor rgb="FFF2F2F2"/>
      </patternFill>
    </fill>
    <fill>
      <patternFill patternType="solid">
        <fgColor theme="4" tint="0.59999389629810485"/>
        <bgColor indexed="65"/>
      </patternFill>
    </fill>
    <fill>
      <patternFill patternType="solid">
        <fgColor theme="4" tint="0.79998168889431442"/>
        <bgColor theme="4" tint="0.79998168889431442"/>
      </patternFill>
    </fill>
    <fill>
      <patternFill patternType="solid">
        <fgColor theme="4"/>
        <bgColor theme="4"/>
      </patternFill>
    </fill>
  </fills>
  <borders count="8">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2" borderId="2" applyNumberFormat="0" applyAlignment="0" applyProtection="0"/>
    <xf numFmtId="0" fontId="1" fillId="3" borderId="0" applyNumberFormat="0" applyBorder="0" applyAlignment="0" applyProtection="0"/>
    <xf numFmtId="0" fontId="18" fillId="2" borderId="7" applyNumberFormat="0" applyAlignment="0" applyProtection="0"/>
  </cellStyleXfs>
  <cellXfs count="44">
    <xf numFmtId="0" fontId="0" fillId="0" borderId="0" xfId="0"/>
    <xf numFmtId="0" fontId="4" fillId="2" borderId="2" xfId="3" applyAlignment="1">
      <alignment vertical="center" wrapText="1"/>
    </xf>
    <xf numFmtId="0" fontId="1" fillId="3" borderId="2" xfId="4" applyBorder="1" applyAlignment="1">
      <alignment vertical="center" wrapText="1"/>
    </xf>
    <xf numFmtId="0" fontId="3" fillId="3" borderId="1" xfId="2" applyFill="1" applyAlignment="1">
      <alignment vertical="center" wrapText="1"/>
    </xf>
    <xf numFmtId="14" fontId="0" fillId="0" borderId="0" xfId="0" applyNumberFormat="1"/>
    <xf numFmtId="14" fontId="5" fillId="0" borderId="0" xfId="0" applyNumberFormat="1" applyFont="1"/>
    <xf numFmtId="0" fontId="5" fillId="0" borderId="0" xfId="0" applyFont="1"/>
    <xf numFmtId="14" fontId="4" fillId="2" borderId="2" xfId="3" applyNumberFormat="1"/>
    <xf numFmtId="0" fontId="4" fillId="2" borderId="2" xfId="3"/>
    <xf numFmtId="14" fontId="3" fillId="3" borderId="1" xfId="2" applyNumberFormat="1" applyFill="1"/>
    <xf numFmtId="0" fontId="3" fillId="3" borderId="1" xfId="2" applyFill="1"/>
    <xf numFmtId="0" fontId="2" fillId="0" borderId="0" xfId="1"/>
    <xf numFmtId="0" fontId="7" fillId="2" borderId="2" xfId="3" applyFont="1"/>
    <xf numFmtId="0" fontId="5" fillId="0" borderId="3" xfId="0" applyFont="1" applyBorder="1"/>
    <xf numFmtId="0" fontId="7" fillId="2" borderId="2" xfId="3" applyFont="1" applyAlignment="1">
      <alignment vertical="center"/>
    </xf>
    <xf numFmtId="0" fontId="7" fillId="2" borderId="2" xfId="3" applyFont="1" applyAlignment="1">
      <alignment horizontal="center" wrapText="1"/>
    </xf>
    <xf numFmtId="0" fontId="7" fillId="2" borderId="2" xfId="3" applyFont="1" applyAlignment="1">
      <alignment vertical="center" wrapText="1"/>
    </xf>
    <xf numFmtId="0" fontId="5" fillId="4" borderId="4" xfId="0" applyFont="1" applyFill="1" applyBorder="1"/>
    <xf numFmtId="0" fontId="5" fillId="0" borderId="4" xfId="0" applyFont="1" applyBorder="1"/>
    <xf numFmtId="14" fontId="5" fillId="0" borderId="3" xfId="0" applyNumberFormat="1" applyFont="1" applyBorder="1"/>
    <xf numFmtId="22" fontId="5" fillId="0" borderId="0" xfId="0" applyNumberFormat="1" applyFont="1"/>
    <xf numFmtId="21" fontId="5" fillId="0" borderId="3" xfId="0" applyNumberFormat="1" applyFont="1" applyBorder="1"/>
    <xf numFmtId="0" fontId="12" fillId="5" borderId="4" xfId="0" applyFont="1" applyFill="1" applyBorder="1"/>
    <xf numFmtId="0" fontId="12" fillId="5" borderId="6" xfId="0" applyFont="1" applyFill="1" applyBorder="1"/>
    <xf numFmtId="0" fontId="12" fillId="5" borderId="5" xfId="0" applyFont="1" applyFill="1" applyBorder="1"/>
    <xf numFmtId="0" fontId="5" fillId="4" borderId="6" xfId="0" applyFont="1" applyFill="1" applyBorder="1"/>
    <xf numFmtId="0" fontId="5" fillId="4" borderId="5" xfId="0" applyFont="1" applyFill="1" applyBorder="1"/>
    <xf numFmtId="0" fontId="5" fillId="0" borderId="5" xfId="0" applyFont="1" applyBorder="1"/>
    <xf numFmtId="1" fontId="0" fillId="0" borderId="0" xfId="0" applyNumberFormat="1"/>
    <xf numFmtId="0" fontId="13" fillId="5" borderId="5" xfId="0" applyFont="1" applyFill="1" applyBorder="1"/>
    <xf numFmtId="0" fontId="0" fillId="4" borderId="5" xfId="0" applyFill="1" applyBorder="1"/>
    <xf numFmtId="20" fontId="0" fillId="0" borderId="0" xfId="0" applyNumberFormat="1"/>
    <xf numFmtId="0" fontId="0" fillId="4" borderId="0" xfId="0" applyFill="1"/>
    <xf numFmtId="0" fontId="14" fillId="2" borderId="2" xfId="3" applyFont="1" applyAlignment="1">
      <alignment vertical="center" wrapText="1"/>
    </xf>
    <xf numFmtId="22" fontId="0" fillId="0" borderId="0" xfId="0" applyNumberFormat="1"/>
    <xf numFmtId="14" fontId="15" fillId="2" borderId="2" xfId="3" applyNumberFormat="1" applyFont="1"/>
    <xf numFmtId="0" fontId="15" fillId="2" borderId="2" xfId="3" applyFont="1"/>
    <xf numFmtId="0" fontId="17" fillId="0" borderId="0" xfId="1" applyFont="1"/>
    <xf numFmtId="0" fontId="16" fillId="0" borderId="0" xfId="0" applyFont="1"/>
    <xf numFmtId="2" fontId="5" fillId="0" borderId="0" xfId="0" applyNumberFormat="1" applyFont="1"/>
    <xf numFmtId="168" fontId="5" fillId="0" borderId="0" xfId="0" applyNumberFormat="1" applyFont="1"/>
    <xf numFmtId="0" fontId="3" fillId="0" borderId="1" xfId="2"/>
    <xf numFmtId="0" fontId="5" fillId="0" borderId="2" xfId="0" applyFont="1" applyBorder="1"/>
    <xf numFmtId="0" fontId="18" fillId="2" borderId="7" xfId="5"/>
  </cellXfs>
  <cellStyles count="6">
    <cellStyle name="40% - Accent1" xfId="4" builtinId="31"/>
    <cellStyle name="Calculation" xfId="5" builtinId="22"/>
    <cellStyle name="Heading 1" xfId="2" builtinId="16"/>
    <cellStyle name="Normal" xfId="0" builtinId="0"/>
    <cellStyle name="Output" xfId="3" builtinId="21"/>
    <cellStyle name="Title" xfId="1" builtinId="15"/>
  </cellStyles>
  <dxfs count="65">
    <dxf>
      <font>
        <color rgb="FF9C0006"/>
      </font>
      <fill>
        <patternFill>
          <bgColor rgb="FFFFC7CE"/>
        </patternFill>
      </fill>
    </dxf>
    <dxf>
      <font>
        <strike val="0"/>
        <outline val="0"/>
        <shadow val="0"/>
        <u val="none"/>
        <vertAlign val="baseline"/>
        <sz val="12"/>
        <color theme="1"/>
        <name val="Aptos Narrow"/>
        <family val="2"/>
        <scheme val="minor"/>
      </font>
    </dxf>
    <dxf>
      <numFmt numFmtId="19" formatCode="dd/mm/yyyy"/>
    </dxf>
    <dxf>
      <numFmt numFmtId="19" formatCode="dd/mm/yyyy"/>
    </dxf>
    <dxf>
      <numFmt numFmtId="19" formatCode="dd/mm/yyyy"/>
    </dxf>
    <dxf>
      <numFmt numFmtId="19" formatCode="dd/mm/yyyy"/>
    </dxf>
    <dxf>
      <numFmt numFmtId="19" formatCode="dd/mm/yyyy"/>
    </dxf>
    <dxf>
      <font>
        <strike val="0"/>
        <outline val="0"/>
        <shadow val="0"/>
        <u val="none"/>
        <vertAlign val="baseline"/>
        <sz val="12"/>
        <color theme="1"/>
      </font>
      <numFmt numFmtId="0" formatCode="General"/>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numFmt numFmtId="0" formatCode="General"/>
    </dxf>
    <dxf>
      <font>
        <strike val="0"/>
        <outline val="0"/>
        <shadow val="0"/>
        <u val="none"/>
        <vertAlign val="baseline"/>
        <sz val="12"/>
        <color theme="1"/>
      </font>
      <numFmt numFmtId="0" formatCode="General"/>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numFmt numFmtId="19" formatCode="dd/mm/yyyy"/>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b val="0"/>
        <i val="0"/>
        <strike val="0"/>
        <condense val="0"/>
        <extend val="0"/>
        <outline val="0"/>
        <shadow val="0"/>
        <u val="none"/>
        <vertAlign val="baseline"/>
        <sz val="12"/>
        <color theme="1"/>
        <name val="Aptos Narrow"/>
        <family val="2"/>
        <scheme val="minor"/>
      </font>
    </dxf>
    <dxf>
      <font>
        <strike val="0"/>
        <outline val="0"/>
        <shadow val="0"/>
        <u val="none"/>
        <vertAlign val="baseline"/>
        <sz val="12"/>
        <color theme="1"/>
      </font>
    </dxf>
    <dxf>
      <font>
        <b val="0"/>
        <i val="0"/>
        <strike val="0"/>
        <condense val="0"/>
        <extend val="0"/>
        <outline val="0"/>
        <shadow val="0"/>
        <u val="none"/>
        <vertAlign val="baseline"/>
        <sz val="12"/>
        <color theme="1"/>
        <name val="Aptos Narrow"/>
        <family val="2"/>
        <scheme val="minor"/>
      </font>
    </dxf>
    <dxf>
      <font>
        <strike val="0"/>
        <outline val="0"/>
        <shadow val="0"/>
        <u val="none"/>
        <vertAlign val="baseline"/>
        <sz val="12"/>
        <color theme="1"/>
      </font>
    </dxf>
    <dxf>
      <font>
        <b val="0"/>
        <i val="0"/>
        <strike val="0"/>
        <condense val="0"/>
        <extend val="0"/>
        <outline val="0"/>
        <shadow val="0"/>
        <u val="none"/>
        <vertAlign val="baseline"/>
        <sz val="12"/>
        <color theme="1"/>
        <name val="Aptos Narrow"/>
        <family val="2"/>
        <scheme val="minor"/>
      </font>
    </dxf>
    <dxf>
      <font>
        <strike val="0"/>
        <outline val="0"/>
        <shadow val="0"/>
        <u val="none"/>
        <vertAlign val="baseline"/>
        <sz val="12"/>
        <color theme="1"/>
      </font>
    </dxf>
    <dxf>
      <font>
        <b val="0"/>
        <i val="0"/>
        <strike val="0"/>
        <condense val="0"/>
        <extend val="0"/>
        <outline val="0"/>
        <shadow val="0"/>
        <u val="none"/>
        <vertAlign val="baseline"/>
        <sz val="12"/>
        <color theme="1"/>
        <name val="Aptos Narrow"/>
        <family val="2"/>
        <scheme val="minor"/>
      </font>
    </dxf>
    <dxf>
      <font>
        <strike val="0"/>
        <outline val="0"/>
        <shadow val="0"/>
        <u val="none"/>
        <vertAlign val="baseline"/>
        <sz val="12"/>
        <color theme="1"/>
      </font>
    </dxf>
    <dxf>
      <font>
        <b val="0"/>
        <i val="0"/>
        <strike val="0"/>
        <condense val="0"/>
        <extend val="0"/>
        <outline val="0"/>
        <shadow val="0"/>
        <u val="none"/>
        <vertAlign val="baseline"/>
        <sz val="12"/>
        <color theme="1"/>
        <name val="Aptos Narrow"/>
        <family val="2"/>
        <scheme val="minor"/>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numFmt numFmtId="0" formatCode="General"/>
    </dxf>
    <dxf>
      <font>
        <strike val="0"/>
        <outline val="0"/>
        <shadow val="0"/>
        <u val="none"/>
        <vertAlign val="baseline"/>
        <sz val="12"/>
        <color theme="1"/>
      </font>
      <numFmt numFmtId="0" formatCode="General"/>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font>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70C1B3-8576-4922-9FB1-224723D44E65}" name="Table5" displayName="Table5" ref="A4:B8" totalsRowShown="0" headerRowDxfId="64" dataDxfId="63">
  <autoFilter ref="A4:B8" xr:uid="{0E70C1B3-8576-4922-9FB1-224723D44E65}">
    <filterColumn colId="0" hiddenButton="1"/>
    <filterColumn colId="1" hiddenButton="1"/>
  </autoFilter>
  <tableColumns count="2">
    <tableColumn id="1" xr3:uid="{3D00E185-8FBD-4D1A-BC6C-B7CAE90C0810}" name="Original Data" dataDxfId="1"/>
    <tableColumn id="2" xr3:uid="{EA9CC723-162A-4321-917B-F37A29A5C8C1}" name="Removed Duplicates" dataDxfId="6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E001985-54AB-4B20-8AD9-CBE4557C6B1E}" name="Table7" displayName="Table7" ref="A3:D13" totalsRowShown="0" headerRowDxfId="61" dataDxfId="60" headerRowCellStyle="Normal" dataCellStyle="Normal">
  <autoFilter ref="A3:D13" xr:uid="{BE001985-54AB-4B20-8AD9-CBE4557C6B1E}">
    <filterColumn colId="0" hiddenButton="1"/>
    <filterColumn colId="1" hiddenButton="1"/>
    <filterColumn colId="2" hiddenButton="1"/>
    <filterColumn colId="3" hiddenButton="1"/>
  </autoFilter>
  <tableColumns count="4">
    <tableColumn id="1" xr3:uid="{382C87E1-E108-4B32-9D89-57F0F60D1FA1}" name="Original Data" dataDxfId="59" dataCellStyle="Normal"/>
    <tableColumn id="2" xr3:uid="{8E25BE12-3DF9-435B-B80B-B93CA6D2B352}" name="Filled Missing Values" dataDxfId="58" dataCellStyle="Normal"/>
    <tableColumn id="3" xr3:uid="{44EE37A2-CA45-4168-B16F-BF6D23C23D43}" name="Column1" dataDxfId="57" dataCellStyle="Normal"/>
    <tableColumn id="4" xr3:uid="{8F9D7F5A-CF56-4D78-A637-4A3A42237201}" name="Column2" dataDxfId="56" dataCellStyle="Normal">
      <calculatedColumnFormula>IF(ISBLANK(A4), "Unknown", A4)</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E385CED-5198-49B0-851A-6F46CF64E5FF}" name="Table8" displayName="Table8" ref="A30:E41" totalsRowCount="1" headerRowDxfId="55" dataDxfId="54">
  <autoFilter ref="A30:E40" xr:uid="{5E385CED-5198-49B0-851A-6F46CF64E5FF}">
    <filterColumn colId="0" hiddenButton="1"/>
    <filterColumn colId="1" hiddenButton="1"/>
    <filterColumn colId="2" hiddenButton="1"/>
    <filterColumn colId="3" hiddenButton="1"/>
    <filterColumn colId="4" hiddenButton="1"/>
  </autoFilter>
  <tableColumns count="5">
    <tableColumn id="1" xr3:uid="{F388A384-031F-45A5-AF59-EF827D42D2B2}" name="Original Data" totalsRowFunction="custom" dataDxfId="53" totalsRowDxfId="52">
      <totalsRowFormula>COUNTA(Table8[Original Data])</totalsRowFormula>
    </tableColumn>
    <tableColumn id="2" xr3:uid="{0216B674-801D-47AE-B1E5-B40CEEF6B398}" name="Filled with Mean" totalsRowFunction="custom" dataDxfId="51" totalsRowDxfId="50">
      <totalsRowFormula>COUNTBLANK(Table8[Original Data])</totalsRowFormula>
    </tableColumn>
    <tableColumn id="3" xr3:uid="{2DE8ADB0-CF19-40C1-B3F7-B2C93B986E75}" name="Filled with Median" dataDxfId="49" totalsRowDxfId="48"/>
    <tableColumn id="4" xr3:uid="{49199BB4-BAD7-4FC3-8245-A50D97C6016C}" name="Filled with Mode" dataDxfId="47" totalsRowDxfId="46"/>
    <tableColumn id="5" xr3:uid="{15868D9E-C079-4EB2-A926-5CF926DDF679}" name="Column1" dataDxfId="45" totalsRowDxfId="4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6492CB4-CDC7-40DC-9E75-086D38A0D6DA}" name="Table9" displayName="Table9" ref="A1:E6" totalsRowShown="0" headerRowDxfId="43" dataDxfId="42">
  <autoFilter ref="A1:E6" xr:uid="{66492CB4-CDC7-40DC-9E75-086D38A0D6DA}">
    <filterColumn colId="0" hiddenButton="1"/>
    <filterColumn colId="1" hiddenButton="1"/>
    <filterColumn colId="2" hiddenButton="1"/>
    <filterColumn colId="3" hiddenButton="1"/>
    <filterColumn colId="4" hiddenButton="1"/>
  </autoFilter>
  <tableColumns count="5">
    <tableColumn id="1" xr3:uid="{0DE98426-9BFE-4FFA-B098-707E779FA63F}" name="Original Text" dataDxfId="41"/>
    <tableColumn id="2" xr3:uid="{E3D82EB1-DFBE-4572-9DF4-CE6A2898C8F8}" name="Trimmed Text" dataDxfId="40"/>
    <tableColumn id="3" xr3:uid="{23328978-062B-434B-A8DB-7A4640039B0B}" name="Lowercase Text" dataDxfId="39"/>
    <tableColumn id="4" xr3:uid="{55E11C13-53E5-4948-949E-CE85EF5CCDF8}" name="Uppercase Text" dataDxfId="38"/>
    <tableColumn id="5" xr3:uid="{C1086E1D-7485-4088-839C-FFA06B31CA7F}" name="Column1" dataDxfId="3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E426A19-1DC1-451F-822C-37A694A37158}" name="Table10" displayName="Table10" ref="A1:E11" totalsRowShown="0" headerRowDxfId="36" dataDxfId="35">
  <autoFilter ref="A1:E11" xr:uid="{BE426A19-1DC1-451F-822C-37A694A37158}">
    <filterColumn colId="0" hiddenButton="1"/>
    <filterColumn colId="1" hiddenButton="1"/>
    <filterColumn colId="2" hiddenButton="1"/>
    <filterColumn colId="3" hiddenButton="1"/>
    <filterColumn colId="4" hiddenButton="1"/>
  </autoFilter>
  <tableColumns count="5">
    <tableColumn id="1" xr3:uid="{C0895289-C091-42DB-9F13-6CBE66659E39}" name="Original Data" dataDxfId="34"/>
    <tableColumn id="2" xr3:uid="{7F6B0039-43FD-4FDF-BC35-63B96AFF8D97}" name="Formatted Date" dataDxfId="33"/>
    <tableColumn id="3" xr3:uid="{A745B6EE-F146-4E68-BCB1-CA04F9521C79}" name="Formatted Currency" dataDxfId="32"/>
    <tableColumn id="4" xr3:uid="{E159CEDD-76CF-4CD2-9FD1-043214491432}" name="Formatted Number" dataDxfId="31"/>
    <tableColumn id="5" xr3:uid="{BDD286F8-E148-43A8-8018-626A26325FED}" name="Column1" dataDxfId="3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03C4B85-5979-43F4-B4A6-D414281E1DEA}" name="Table11" displayName="Table11" ref="A35:H46" totalsRowShown="0" headerRowDxfId="29" dataDxfId="28">
  <autoFilter ref="A35:H46" xr:uid="{403C4B85-5979-43F4-B4A6-D414281E1DEA}">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198DB0A-A57E-4F4F-8086-D38551FC6B6D}" name="Original Data" dataDxfId="27"/>
    <tableColumn id="2" xr3:uid="{3E32BDD7-3405-4138-ABE9-4943E2060BC9}" name="Formatted Date" dataDxfId="26"/>
    <tableColumn id="3" xr3:uid="{F6E2154D-403E-47DA-936E-5E3F30F5273C}" name="Formatted Currency" dataDxfId="25"/>
    <tableColumn id="4" xr3:uid="{073B39D4-73A5-41AB-AB4C-A5A25566B92C}" name="Formatted Number" dataDxfId="24"/>
    <tableColumn id="5" xr3:uid="{BC456DE7-2DFF-4C14-9FC5-1FB55AED538C}" name="Formatted Percentage" dataDxfId="23"/>
    <tableColumn id="6" xr3:uid="{B1BBE502-02F3-4766-9462-5978C2D0A88B}" name="Formatted Scientific Notation" dataDxfId="22"/>
    <tableColumn id="7" xr3:uid="{6804174D-35B7-4794-8E1F-30B11E73F26F}" name="Column1" dataDxfId="21"/>
    <tableColumn id="8" xr3:uid="{B9A18B26-3D86-407D-9E4C-9F6C5A075AAC}" name="Column2" dataDxfId="2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8E52407-F79C-4BA9-A10A-2B4F41B5D80F}" name="Table12" displayName="Table12" ref="A43:D53" totalsRowShown="0" headerRowDxfId="19" dataDxfId="18">
  <autoFilter ref="A43:D53" xr:uid="{48E52407-F79C-4BA9-A10A-2B4F41B5D80F}">
    <filterColumn colId="0" hiddenButton="1"/>
    <filterColumn colId="1" hiddenButton="1"/>
    <filterColumn colId="2" hiddenButton="1"/>
    <filterColumn colId="3" hiddenButton="1"/>
  </autoFilter>
  <tableColumns count="4">
    <tableColumn id="1" xr3:uid="{29C9DF20-0F19-4760-BD39-FAC8D27B718E}" name="Original Data" dataDxfId="17"/>
    <tableColumn id="2" xr3:uid="{A140EBFB-4252-40F8-9846-E20631856789}" name="Lower Bound (Q1 - 1.5*IQR)" dataDxfId="16">
      <calculatedColumnFormula>_xlfn.QUARTILE.INC(Table12[Original Data],1)</calculatedColumnFormula>
    </tableColumn>
    <tableColumn id="3" xr3:uid="{BE1A6C74-0B90-4A86-BCED-ADE3A6AE75A8}" name="Upper Bound (Q3 + 1.5*IQR)" dataDxfId="15">
      <calculatedColumnFormula>_xlfn.QUARTILE.INC(Table12[Original Data],3)</calculatedColumnFormula>
    </tableColumn>
    <tableColumn id="4" xr3:uid="{273092DB-6442-4BC4-9E4B-A0DC3E17879F}" name="Outlier?" dataDxfId="1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83944D6-647C-4456-83DB-0E83F694C15C}" name="Table13" displayName="Table13" ref="A77:E87" totalsRowShown="0" headerRowDxfId="13" dataDxfId="12">
  <autoFilter ref="A77:E87" xr:uid="{083944D6-647C-4456-83DB-0E83F694C15C}">
    <filterColumn colId="0" hiddenButton="1"/>
    <filterColumn colId="1" hiddenButton="1"/>
    <filterColumn colId="2" hiddenButton="1"/>
    <filterColumn colId="3" hiddenButton="1"/>
    <filterColumn colId="4" hiddenButton="1"/>
  </autoFilter>
  <tableColumns count="5">
    <tableColumn id="1" xr3:uid="{12C00EDF-756A-4216-B748-EC10D62FE6A6}" name="Original Data" dataDxfId="11"/>
    <tableColumn id="2" xr3:uid="{AF36EB68-C548-4D64-B3AA-72EC7D41C876}" name="Identified Outliers" dataDxfId="10"/>
    <tableColumn id="3" xr3:uid="{3B6058E6-FFCE-4CB7-8CFC-BD67E459FFE8}" name="Adjusted Data (Mean)" dataDxfId="9"/>
    <tableColumn id="4" xr3:uid="{60F9C13A-9ED1-4E99-AB13-315EB2CA6D82}" name="Adjusted Data (Median)" dataDxfId="8"/>
    <tableColumn id="7" xr3:uid="{C5ABCA70-AA84-4DAC-BB0E-C727C0B3A4B2}" name="Column1" dataDxfId="7">
      <calculatedColumnFormula>AVERAGE(A78:A82)</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6696C1-9493-442A-A8E5-F031C78091CA}" name="Table1" displayName="Table1" ref="A24:D37" totalsRowShown="0">
  <tableColumns count="4">
    <tableColumn id="1" xr3:uid="{C3570F1B-986C-4471-8B88-C9960D1D27D3}" name="Name"/>
    <tableColumn id="2" xr3:uid="{31D38E70-F73E-456F-A0A2-0CD3DE5378AC}" name="Age (years)"/>
    <tableColumn id="3" xr3:uid="{EA2EBCCC-F0EF-4A22-9197-606A68ACF2EB}" name="Birthdate" dataDxfId="6"/>
    <tableColumn id="4" xr3:uid="{4AFBB3FC-AB64-40E7-8EFE-B37C86E6AF4E}" name="Employed"/>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A06FC97-3D91-4AA4-AC0E-949B0F64BBB4}" name="Table14" displayName="Table14" ref="A7:C9" totalsRowShown="0">
  <tableColumns count="3">
    <tableColumn id="1" xr3:uid="{3F699577-44FE-4543-A3D0-E21F9DDA3152}" name="Name"/>
    <tableColumn id="2" xr3:uid="{7C540BD3-067E-402D-A882-46C6AA97820A}" name="Age"/>
    <tableColumn id="3" xr3:uid="{237BC5F7-B8E0-4429-A3D8-41398456E01D}" name="Gender"/>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EA0D334-7250-4219-96A6-43795A034414}" name="Table16" displayName="Table16" ref="A69:E75" totalsRowShown="0">
  <tableColumns count="5">
    <tableColumn id="1" xr3:uid="{1EF916B2-DD56-4BF3-AA11-289626C09390}" name="Name"/>
    <tableColumn id="2" xr3:uid="{9170EB8C-51EF-4ADC-8AD8-BC95FEC168A7}" name="Age (years)"/>
    <tableColumn id="3" xr3:uid="{EA889BCD-8FA1-48F2-A491-66B961721114}" name="Birthdate" dataDxfId="5"/>
    <tableColumn id="4" xr3:uid="{09F3B4CA-BFC0-495D-B265-18DC13C077A3}" name="Employed"/>
    <tableColumn id="5" xr3:uid="{52CB1559-4E9C-473B-A914-9D8D7EAD12AD}" name="Department"/>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73669F1-4477-4411-9EBD-0D04771B7E09}" name="Table1618" displayName="Table1618" ref="A1:E7" totalsRowShown="0">
  <tableColumns count="5">
    <tableColumn id="1" xr3:uid="{938C75D9-CA93-4C9F-8FFE-C92863568FE9}" name="Name"/>
    <tableColumn id="2" xr3:uid="{332A89C2-2ABA-48FF-93AF-A064C26164E7}" name="Age (years)"/>
    <tableColumn id="3" xr3:uid="{6D103388-1E80-49A4-B715-1DFA01A80FA0}" name="Birthdate" dataDxfId="4"/>
    <tableColumn id="4" xr3:uid="{CC32163E-2AE3-423B-BD5E-BD106B64DA2A}" name="Employed"/>
    <tableColumn id="5" xr3:uid="{7D29EFD4-3C6C-4F25-97B0-E51F660F918D}" name="Department"/>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C50EED1-7992-4512-B872-E18B2145543E}" name="Table1619" displayName="Table1619" ref="A9:E15" totalsRowShown="0">
  <tableColumns count="5">
    <tableColumn id="1" xr3:uid="{59CB6266-8F34-4BAB-9D80-DECDC4C764FF}" name="Name"/>
    <tableColumn id="2" xr3:uid="{6C49E41A-FE8D-4BEB-BA11-2A9288C4B78B}" name="Age (years)"/>
    <tableColumn id="3" xr3:uid="{CEBF5257-917F-457D-A5D4-CB95FB7353CC}" name="Birthdate" dataDxfId="3"/>
    <tableColumn id="4" xr3:uid="{C496BB8F-9E42-4DDE-A05B-4B5C681CED4E}" name="Employed"/>
    <tableColumn id="5" xr3:uid="{57A9E7A4-55ED-462D-B28F-0B2B8AA6BA1E}" name="Department"/>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6BF6015-7CD6-42C9-8350-10B86CFA5F39}" name="Table1620" displayName="Table1620" ref="A1:E7" totalsRowShown="0">
  <tableColumns count="5">
    <tableColumn id="1" xr3:uid="{5E4480C4-3722-40B7-A98B-960A1494CD91}" name="Name"/>
    <tableColumn id="2" xr3:uid="{262F4B63-854F-4E27-8B8C-DFED090FF2FB}" name="Age (years)"/>
    <tableColumn id="3" xr3:uid="{D704BEE6-6E78-467A-8111-9B2E1CE310CA}" name="Birthdate" dataDxfId="2"/>
    <tableColumn id="4" xr3:uid="{08AFD2DB-7380-4275-A004-E77684065C33}" name="Employed"/>
    <tableColumn id="5" xr3:uid="{5E8333D1-606A-46C9-ADDB-47F0059C040A}" name="Depart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30.xml.rels><?xml version="1.0" encoding="UTF-8" standalone="yes"?>
<Relationships xmlns="http://schemas.openxmlformats.org/package/2006/relationships"><Relationship Id="rId1" Type="http://schemas.openxmlformats.org/officeDocument/2006/relationships/externalLinkPath" Target="file:///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3DD2D-8AD2-4ABE-844F-6BA8AC3B05D2}">
  <dimension ref="A2:A26"/>
  <sheetViews>
    <sheetView zoomScale="85" zoomScaleNormal="85" workbookViewId="0">
      <selection activeCell="J12" sqref="J12"/>
    </sheetView>
  </sheetViews>
  <sheetFormatPr defaultRowHeight="14.4" x14ac:dyDescent="0.3"/>
  <sheetData>
    <row r="2" spans="1:1" s="11" customFormat="1" ht="23.4" x14ac:dyDescent="0.45">
      <c r="A2" s="11" t="s">
        <v>128</v>
      </c>
    </row>
    <row r="4" spans="1:1" s="37" customFormat="1" ht="23.4" x14ac:dyDescent="0.45">
      <c r="A4" s="37" t="s">
        <v>129</v>
      </c>
    </row>
    <row r="6" spans="1:1" s="11" customFormat="1" ht="23.4" x14ac:dyDescent="0.45">
      <c r="A6" s="11" t="s">
        <v>130</v>
      </c>
    </row>
    <row r="8" spans="1:1" s="11" customFormat="1" ht="23.4" x14ac:dyDescent="0.45">
      <c r="A8" s="11" t="s">
        <v>131</v>
      </c>
    </row>
    <row r="10" spans="1:1" s="11" customFormat="1" ht="23.4" x14ac:dyDescent="0.45">
      <c r="A10" s="11" t="s">
        <v>132</v>
      </c>
    </row>
    <row r="12" spans="1:1" s="11" customFormat="1" ht="23.4" x14ac:dyDescent="0.45">
      <c r="A12" s="11" t="s">
        <v>133</v>
      </c>
    </row>
    <row r="14" spans="1:1" s="11" customFormat="1" ht="23.4" x14ac:dyDescent="0.45">
      <c r="A14" s="11" t="s">
        <v>134</v>
      </c>
    </row>
    <row r="16" spans="1:1" s="11" customFormat="1" ht="23.4" x14ac:dyDescent="0.45">
      <c r="A16" s="11" t="s">
        <v>135</v>
      </c>
    </row>
    <row r="18" spans="1:1" s="11" customFormat="1" ht="23.4" x14ac:dyDescent="0.45">
      <c r="A18" s="11" t="s">
        <v>136</v>
      </c>
    </row>
    <row r="20" spans="1:1" s="11" customFormat="1" ht="23.4" x14ac:dyDescent="0.45">
      <c r="A20" s="11" t="s">
        <v>137</v>
      </c>
    </row>
    <row r="22" spans="1:1" s="37" customFormat="1" ht="23.4" x14ac:dyDescent="0.45">
      <c r="A22" s="37" t="s">
        <v>138</v>
      </c>
    </row>
    <row r="24" spans="1:1" s="11" customFormat="1" ht="23.4" x14ac:dyDescent="0.45">
      <c r="A24" s="11" t="s">
        <v>139</v>
      </c>
    </row>
    <row r="26" spans="1:1" s="11" customFormat="1" ht="23.4" x14ac:dyDescent="0.45">
      <c r="A26" s="11" t="s">
        <v>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683C-A77B-4EF7-973E-F80F2F8000A8}">
  <dimension ref="A2:AJ23"/>
  <sheetViews>
    <sheetView topLeftCell="A13" workbookViewId="0">
      <selection activeCell="A22" sqref="A22:XFD22"/>
    </sheetView>
  </sheetViews>
  <sheetFormatPr defaultRowHeight="14.4" x14ac:dyDescent="0.3"/>
  <sheetData>
    <row r="2" spans="1:36" ht="23.4" x14ac:dyDescent="0.45">
      <c r="A2" s="11" t="s">
        <v>141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row>
    <row r="3" spans="1:36" ht="23.4" x14ac:dyDescent="0.4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row>
    <row r="4" spans="1:36" s="38" customFormat="1" ht="23.4" x14ac:dyDescent="0.45">
      <c r="A4" s="37" t="s">
        <v>142</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row>
    <row r="5" spans="1:36" ht="23.4" x14ac:dyDescent="0.45">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row>
    <row r="6" spans="1:36" s="38" customFormat="1" ht="23.4" x14ac:dyDescent="0.45">
      <c r="A6" s="37" t="s">
        <v>143</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row>
    <row r="7" spans="1:36" ht="23.4" x14ac:dyDescent="0.45">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36" s="38" customFormat="1" ht="23.4" x14ac:dyDescent="0.45">
      <c r="A8" s="37" t="s">
        <v>144</v>
      </c>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row>
    <row r="9" spans="1:36" ht="23.4" x14ac:dyDescent="0.45">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row>
    <row r="10" spans="1:36" s="38" customFormat="1" ht="23.4" x14ac:dyDescent="0.45">
      <c r="A10" s="37" t="s">
        <v>145</v>
      </c>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row>
    <row r="11" spans="1:36" ht="23.4" x14ac:dyDescent="0.4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row>
    <row r="12" spans="1:36" s="38" customFormat="1" ht="23.4" x14ac:dyDescent="0.45">
      <c r="A12" s="37" t="s">
        <v>146</v>
      </c>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row>
    <row r="13" spans="1:36" ht="23.4" x14ac:dyDescent="0.4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row>
    <row r="14" spans="1:36" s="38" customFormat="1" ht="23.4" x14ac:dyDescent="0.45">
      <c r="A14" s="37" t="s">
        <v>147</v>
      </c>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row>
    <row r="15" spans="1:36" ht="23.4" x14ac:dyDescent="0.4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row>
    <row r="16" spans="1:36" s="38" customFormat="1" ht="23.4" x14ac:dyDescent="0.45">
      <c r="A16" s="37" t="s">
        <v>148</v>
      </c>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row>
    <row r="17" spans="1:36" ht="23.4" x14ac:dyDescent="0.4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row>
    <row r="18" spans="1:36" ht="23.4" x14ac:dyDescent="0.45">
      <c r="A18" s="11" t="s">
        <v>149</v>
      </c>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row>
    <row r="19" spans="1:36" ht="23.4" x14ac:dyDescent="0.4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row>
    <row r="20" spans="1:36" ht="23.4" x14ac:dyDescent="0.45">
      <c r="A20" s="11" t="s">
        <v>150</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row>
    <row r="21" spans="1:36" ht="23.4" x14ac:dyDescent="0.4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row>
    <row r="22" spans="1:36" s="38" customFormat="1" ht="23.4" x14ac:dyDescent="0.45">
      <c r="A22" s="37" t="s">
        <v>151</v>
      </c>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row>
    <row r="23" spans="1:36" ht="23.4" x14ac:dyDescent="0.4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405DC-A54D-42D1-B578-C065CF5B0DC1}">
  <dimension ref="A1:K28"/>
  <sheetViews>
    <sheetView workbookViewId="0">
      <selection activeCell="C24" sqref="C24"/>
    </sheetView>
  </sheetViews>
  <sheetFormatPr defaultRowHeight="14.4" x14ac:dyDescent="0.3"/>
  <cols>
    <col min="1" max="1" width="23.33203125" customWidth="1"/>
    <col min="2" max="5" width="20.6640625" customWidth="1"/>
    <col min="6" max="6" width="13.77734375" bestFit="1" customWidth="1"/>
    <col min="7" max="7" width="11.6640625" bestFit="1" customWidth="1"/>
  </cols>
  <sheetData>
    <row r="1" spans="1:11" ht="18" customHeight="1" thickBot="1" x14ac:dyDescent="0.35">
      <c r="A1" s="2" t="s">
        <v>1</v>
      </c>
      <c r="B1" s="3" t="s">
        <v>2</v>
      </c>
      <c r="C1" s="3" t="s">
        <v>3</v>
      </c>
      <c r="D1" s="3" t="s">
        <v>4</v>
      </c>
      <c r="E1" s="3"/>
    </row>
    <row r="2" spans="1:11" ht="18" customHeight="1" thickTop="1" x14ac:dyDescent="0.3">
      <c r="A2" s="1" t="s">
        <v>6</v>
      </c>
      <c r="B2" s="33" t="s">
        <v>7</v>
      </c>
      <c r="C2" s="1" t="str">
        <f>UPPER(A1)</f>
        <v>TEXT DATA</v>
      </c>
      <c r="D2" s="1" t="s">
        <v>8</v>
      </c>
      <c r="E2" s="1" t="s">
        <v>829</v>
      </c>
      <c r="F2" t="str">
        <f>UPPER(E2)</f>
        <v>DATA ANALYST</v>
      </c>
    </row>
    <row r="3" spans="1:11" ht="18" customHeight="1" x14ac:dyDescent="0.3">
      <c r="A3" s="1" t="s">
        <v>10</v>
      </c>
      <c r="B3" s="33" t="s">
        <v>11</v>
      </c>
      <c r="C3" s="1" t="str">
        <f>LOWER(A2)</f>
        <v>hello world</v>
      </c>
      <c r="D3" s="1" t="s">
        <v>10</v>
      </c>
      <c r="E3" s="1"/>
      <c r="F3" t="str">
        <f>LOWER(E2)</f>
        <v>data analyst</v>
      </c>
      <c r="I3" t="s">
        <v>833</v>
      </c>
      <c r="J3">
        <v>2</v>
      </c>
      <c r="K3" t="s">
        <v>835</v>
      </c>
    </row>
    <row r="4" spans="1:11" ht="18" customHeight="1" x14ac:dyDescent="0.3">
      <c r="A4" s="1" t="s">
        <v>12</v>
      </c>
      <c r="B4" s="33" t="s">
        <v>13</v>
      </c>
      <c r="C4" s="1" t="str">
        <f>PROPER(A3)</f>
        <v>Hello World</v>
      </c>
      <c r="D4" s="1" t="s">
        <v>14</v>
      </c>
      <c r="E4" s="1"/>
      <c r="F4" t="str">
        <f>PROPER(E2)</f>
        <v>Data Analyst</v>
      </c>
      <c r="I4" t="s">
        <v>834</v>
      </c>
      <c r="J4">
        <v>11</v>
      </c>
      <c r="K4" t="s">
        <v>836</v>
      </c>
    </row>
    <row r="5" spans="1:11" ht="18" customHeight="1" x14ac:dyDescent="0.3">
      <c r="A5" s="1" t="s">
        <v>15</v>
      </c>
      <c r="B5" s="33" t="s">
        <v>16</v>
      </c>
      <c r="C5" s="1" t="str">
        <f>TRIM(A4)</f>
        <v>john smith</v>
      </c>
      <c r="D5" s="1" t="s">
        <v>15</v>
      </c>
      <c r="E5" s="1" t="s">
        <v>830</v>
      </c>
      <c r="F5" t="str">
        <f>TRIM(E5)</f>
        <v>data analyst</v>
      </c>
    </row>
    <row r="6" spans="1:11" ht="18" customHeight="1" x14ac:dyDescent="0.3">
      <c r="A6" s="1" t="s">
        <v>17</v>
      </c>
      <c r="B6" s="33" t="s">
        <v>18</v>
      </c>
      <c r="C6" s="1" t="str">
        <f>LEFT(A5, 3)</f>
        <v>app</v>
      </c>
      <c r="D6" s="1" t="s">
        <v>19</v>
      </c>
      <c r="E6" s="1" t="s">
        <v>829</v>
      </c>
      <c r="F6" t="str">
        <f>LEFT(E6,4)</f>
        <v>data</v>
      </c>
      <c r="I6" t="s">
        <v>837</v>
      </c>
      <c r="J6">
        <v>4</v>
      </c>
      <c r="K6" t="s">
        <v>840</v>
      </c>
    </row>
    <row r="7" spans="1:11" ht="18" customHeight="1" x14ac:dyDescent="0.3">
      <c r="A7" s="1" t="s">
        <v>20</v>
      </c>
      <c r="B7" s="33" t="s">
        <v>21</v>
      </c>
      <c r="C7" s="1" t="str">
        <f>RIGHT(A6, 3)</f>
        <v>ple</v>
      </c>
      <c r="D7" s="1" t="s">
        <v>22</v>
      </c>
      <c r="E7" s="1" t="s">
        <v>25</v>
      </c>
      <c r="F7" t="str">
        <f>RIGHT(E6, 7)</f>
        <v>analyst</v>
      </c>
      <c r="I7" t="s">
        <v>838</v>
      </c>
      <c r="J7" t="s">
        <v>839</v>
      </c>
    </row>
    <row r="8" spans="1:11" ht="18" customHeight="1" x14ac:dyDescent="0.3">
      <c r="A8" s="1" t="s">
        <v>23</v>
      </c>
      <c r="B8" s="33" t="s">
        <v>24</v>
      </c>
      <c r="C8" s="1" t="str">
        <f>MID(A7, 4, 5)</f>
        <v>ana</v>
      </c>
      <c r="D8" s="1" t="s">
        <v>25</v>
      </c>
      <c r="E8" s="1" t="s">
        <v>831</v>
      </c>
      <c r="F8" t="str">
        <f>MID(E6,3,5)</f>
        <v>ta an</v>
      </c>
    </row>
    <row r="9" spans="1:11" ht="18" customHeight="1" x14ac:dyDescent="0.3">
      <c r="A9" s="1" t="s">
        <v>26</v>
      </c>
      <c r="B9" s="33" t="s">
        <v>27</v>
      </c>
      <c r="C9" s="1" t="str">
        <f>CONCATENATE(A8, " World")</f>
        <v>Pineapple World</v>
      </c>
      <c r="D9" s="1" t="s">
        <v>6</v>
      </c>
      <c r="E9" s="1"/>
      <c r="F9" t="str">
        <f>_xlfn.CONCAT(E7,E8)</f>
        <v>applebanana</v>
      </c>
      <c r="G9" t="str">
        <f>_xlfn.CONCAT(E7, " ",E8)</f>
        <v>apple banana</v>
      </c>
    </row>
    <row r="10" spans="1:11" ht="18" customHeight="1" x14ac:dyDescent="0.3">
      <c r="A10" s="1" t="s">
        <v>6</v>
      </c>
      <c r="B10" s="33" t="s">
        <v>28</v>
      </c>
      <c r="C10" s="1" t="str">
        <f>SUBSTITUTE(A9, "World", "Universe")</f>
        <v>Hello</v>
      </c>
      <c r="D10" s="1" t="s">
        <v>29</v>
      </c>
      <c r="E10" s="1" t="s">
        <v>829</v>
      </c>
      <c r="F10" t="str">
        <f>SUBSTITUTE(E10, "data", "account")</f>
        <v>account analyst</v>
      </c>
    </row>
    <row r="11" spans="1:11" ht="18" customHeight="1" x14ac:dyDescent="0.3">
      <c r="A11" s="1">
        <v>123456</v>
      </c>
      <c r="B11" s="33" t="s">
        <v>30</v>
      </c>
      <c r="C11" s="1">
        <f>LEN(A10)</f>
        <v>11</v>
      </c>
      <c r="D11" s="1">
        <v>6</v>
      </c>
      <c r="E11" s="1" t="s">
        <v>832</v>
      </c>
      <c r="F11">
        <f>LEN(E11)</f>
        <v>4</v>
      </c>
    </row>
    <row r="12" spans="1:11" ht="18" customHeight="1" x14ac:dyDescent="0.3">
      <c r="A12" s="1" t="s">
        <v>31</v>
      </c>
      <c r="B12" s="33" t="s">
        <v>32</v>
      </c>
      <c r="C12" s="1" t="str">
        <f>REPT(A11, 3)</f>
        <v>123456123456123456</v>
      </c>
      <c r="D12" s="1" t="s">
        <v>33</v>
      </c>
      <c r="E12" s="1"/>
      <c r="F12" t="str">
        <f>REPT(E11, 5)</f>
        <v>datadatadatadatadata</v>
      </c>
    </row>
    <row r="13" spans="1:11" ht="18" customHeight="1" x14ac:dyDescent="0.3">
      <c r="A13" s="1" t="s">
        <v>17</v>
      </c>
      <c r="B13" s="33" t="s">
        <v>34</v>
      </c>
      <c r="C13" s="1" t="e">
        <f>FIND("le", A12)</f>
        <v>#VALUE!</v>
      </c>
      <c r="D13" s="1">
        <v>4</v>
      </c>
      <c r="E13" s="1" t="s">
        <v>841</v>
      </c>
      <c r="F13">
        <f>FIND("e", E13)</f>
        <v>4</v>
      </c>
    </row>
    <row r="14" spans="1:11" ht="18" customHeight="1" x14ac:dyDescent="0.3">
      <c r="A14" s="1" t="s">
        <v>23</v>
      </c>
      <c r="B14" s="33" t="s">
        <v>35</v>
      </c>
      <c r="C14" s="1">
        <f>SEARCH("apple", A13)</f>
        <v>1</v>
      </c>
      <c r="D14" s="1">
        <v>1</v>
      </c>
      <c r="E14" s="1"/>
      <c r="F14">
        <f>SEARCH("I", E13, 3)</f>
        <v>7</v>
      </c>
    </row>
    <row r="15" spans="1:11" ht="18" customHeight="1" x14ac:dyDescent="0.3">
      <c r="A15" s="1" t="s">
        <v>36</v>
      </c>
      <c r="B15" s="33" t="s">
        <v>37</v>
      </c>
      <c r="C15" s="1" t="str">
        <f>_xlfn.TEXTJOIN(", ", TRUE, A14:A15)</f>
        <v>Pineapple, Data Analyst</v>
      </c>
      <c r="D15" s="1" t="s">
        <v>38</v>
      </c>
      <c r="E15" s="1"/>
      <c r="F15" t="str">
        <f>_xlfn.TEXTJOIN("&amp;", TRUE, C10,E11)</f>
        <v>Hello&amp;data</v>
      </c>
    </row>
    <row r="16" spans="1:11" ht="18" customHeight="1" x14ac:dyDescent="0.3">
      <c r="A16" s="1" t="s">
        <v>10</v>
      </c>
      <c r="B16" s="1" t="s">
        <v>39</v>
      </c>
      <c r="C16" s="1" t="e">
        <f>LEFTB(#REF!, 5)</f>
        <v>#REF!</v>
      </c>
      <c r="D16" s="1" t="s">
        <v>40</v>
      </c>
      <c r="E16" s="1"/>
    </row>
    <row r="17" spans="1:11" ht="18" customHeight="1" x14ac:dyDescent="0.3">
      <c r="A17" s="1" t="s">
        <v>25</v>
      </c>
      <c r="B17" s="1" t="s">
        <v>41</v>
      </c>
      <c r="C17" s="1" t="e">
        <f>RIGHTB(#REF!, 3)</f>
        <v>#REF!</v>
      </c>
      <c r="D17" s="1" t="s">
        <v>42</v>
      </c>
      <c r="E17" s="1"/>
    </row>
    <row r="18" spans="1:11" ht="18" customHeight="1" x14ac:dyDescent="0.3">
      <c r="A18" s="1">
        <v>12345</v>
      </c>
      <c r="B18" s="1" t="s">
        <v>43</v>
      </c>
      <c r="C18" s="1" t="e">
        <f>MIDB(#REF!, 2, 2)</f>
        <v>#REF!</v>
      </c>
      <c r="D18" s="1">
        <v>23</v>
      </c>
      <c r="E18" s="1"/>
    </row>
    <row r="19" spans="1:11" ht="18" customHeight="1" x14ac:dyDescent="0.3">
      <c r="A19" s="1" t="s">
        <v>44</v>
      </c>
      <c r="B19" s="33" t="s">
        <v>45</v>
      </c>
      <c r="C19" s="1" t="e">
        <f>REPLACE(#REF!, 7, 4, "delta")</f>
        <v>#REF!</v>
      </c>
      <c r="D19" s="1" t="s">
        <v>46</v>
      </c>
      <c r="E19" s="1"/>
    </row>
    <row r="20" spans="1:11" ht="18" customHeight="1" x14ac:dyDescent="0.3">
      <c r="A20" s="1" t="s">
        <v>10</v>
      </c>
      <c r="B20" s="1" t="s">
        <v>47</v>
      </c>
      <c r="C20" s="1">
        <f>LENB(A16)</f>
        <v>11</v>
      </c>
      <c r="D20" s="1">
        <v>11</v>
      </c>
      <c r="E20" s="1"/>
    </row>
    <row r="21" spans="1:11" ht="18" customHeight="1" x14ac:dyDescent="0.3">
      <c r="A21" s="1" t="s">
        <v>15</v>
      </c>
      <c r="B21" s="33" t="s">
        <v>842</v>
      </c>
      <c r="C21" s="1" t="str" cm="1">
        <f t="array" ref="C21">_xlfn.FILTERXML("&lt;t&gt;&lt;s&gt;" &amp; SUBSTITUTE(A17, ", ", "&lt;/s&gt;&lt;s&gt;") &amp; "&lt;/s&gt;&lt;/t&gt;", "//s[1]")</f>
        <v>apple</v>
      </c>
      <c r="D21" s="1" t="s">
        <v>25</v>
      </c>
      <c r="E21" s="1"/>
      <c r="F21" t="str" cm="1">
        <f t="array" ref="F21:H21">_xlfn.TEXTSPLIT(D22, " ", " ",TRUE,1)</f>
        <v>Excel</v>
      </c>
      <c r="G21" t="str">
        <v>is</v>
      </c>
      <c r="H21" t="str">
        <v>fun</v>
      </c>
      <c r="I21" t="str" cm="1">
        <f t="array" ref="I21:K21">_xlfn.TEXTSPLIT(D25, " "," ",TRUE,1)</f>
        <v>yellow,</v>
      </c>
      <c r="J21" t="str">
        <v>blue,</v>
      </c>
      <c r="K21" t="str">
        <v>red</v>
      </c>
    </row>
    <row r="22" spans="1:11" ht="18" customHeight="1" x14ac:dyDescent="0.3">
      <c r="A22" s="1" t="s">
        <v>48</v>
      </c>
      <c r="B22" s="1" t="s">
        <v>49</v>
      </c>
      <c r="C22" s="1" t="str">
        <f>_xlfn.CONCAT(A18, " ", A19, " ", A20)</f>
        <v>12345 alpha beta gamma hello world</v>
      </c>
      <c r="D22" s="1" t="s">
        <v>48</v>
      </c>
      <c r="E22" s="1"/>
    </row>
    <row r="23" spans="1:11" ht="18" customHeight="1" x14ac:dyDescent="0.3">
      <c r="A23" s="1" t="s">
        <v>50</v>
      </c>
      <c r="B23" s="1" t="s">
        <v>51</v>
      </c>
      <c r="C23" s="1" t="e" cm="1">
        <f t="array" aca="1" ref="C23" ca="1">JOIN("-", TRUE, A21, A22)</f>
        <v>#NAME?</v>
      </c>
      <c r="D23" s="1" t="s">
        <v>52</v>
      </c>
      <c r="E23" s="1"/>
    </row>
    <row r="24" spans="1:11" ht="18" customHeight="1" x14ac:dyDescent="0.3">
      <c r="A24" s="1">
        <v>3</v>
      </c>
      <c r="B24" s="1" t="s">
        <v>32</v>
      </c>
      <c r="C24" s="1" t="str">
        <f>REPT(A23, 4)</f>
        <v>Data AnalysisData AnalysisData AnalysisData Analysis</v>
      </c>
      <c r="D24" s="1">
        <v>3333</v>
      </c>
      <c r="E24" s="1"/>
    </row>
    <row r="25" spans="1:11" ht="18" customHeight="1" x14ac:dyDescent="0.3">
      <c r="A25" s="1" t="s">
        <v>53</v>
      </c>
      <c r="B25" s="1" t="s">
        <v>54</v>
      </c>
      <c r="C25" s="1" t="e" cm="1">
        <f t="array" aca="1" ref="C25" ca="1">JOINBYPOS(A24, ", ", 2, 3, 1)</f>
        <v>#NAME?</v>
      </c>
      <c r="D25" s="1" t="s">
        <v>55</v>
      </c>
      <c r="E25" s="1"/>
    </row>
    <row r="26" spans="1:11" ht="18" customHeight="1" x14ac:dyDescent="0.3">
      <c r="A26" s="1" t="s">
        <v>17</v>
      </c>
      <c r="B26" s="1" t="s">
        <v>56</v>
      </c>
      <c r="C26" s="1" t="e" cm="1">
        <f t="array" aca="1" ref="C26" ca="1">SUBSTITUTEALL(A25, "p", "P")</f>
        <v>#NAME?</v>
      </c>
      <c r="D26" s="1" t="s">
        <v>57</v>
      </c>
      <c r="E26" s="1"/>
    </row>
    <row r="27" spans="1:11" ht="18" customHeight="1" x14ac:dyDescent="0.3">
      <c r="A27" s="1" t="s">
        <v>10</v>
      </c>
      <c r="B27" s="1" t="s">
        <v>58</v>
      </c>
      <c r="C27" s="1" t="e" cm="1">
        <f t="array" aca="1" ref="C27" ca="1">REVERSE(A26)</f>
        <v>#NAME?</v>
      </c>
      <c r="D27" s="1" t="s">
        <v>59</v>
      </c>
      <c r="E27" s="1"/>
    </row>
    <row r="28" spans="1:11" ht="18" customHeight="1" x14ac:dyDescent="0.3">
      <c r="A28" s="1" t="s">
        <v>60</v>
      </c>
      <c r="B28" s="1" t="s">
        <v>61</v>
      </c>
      <c r="C28" s="1" t="e">
        <f>SEARCHB("is", A27)</f>
        <v>#VALUE!</v>
      </c>
      <c r="D28" s="1">
        <v>7</v>
      </c>
      <c r="E28"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F9A3B-6EE1-4AA8-9497-7DE914445CDB}">
  <dimension ref="A1:H50"/>
  <sheetViews>
    <sheetView topLeftCell="A33" workbookViewId="0">
      <selection activeCell="B54" sqref="B54"/>
    </sheetView>
  </sheetViews>
  <sheetFormatPr defaultRowHeight="14.4" x14ac:dyDescent="0.3"/>
  <cols>
    <col min="1" max="1" width="20.6640625" style="4" customWidth="1"/>
    <col min="2" max="5" width="20.6640625" customWidth="1"/>
    <col min="6" max="6" width="15.109375" bestFit="1" customWidth="1"/>
    <col min="7" max="7" width="10.109375" bestFit="1" customWidth="1"/>
    <col min="8" max="8" width="11.5546875" bestFit="1" customWidth="1"/>
  </cols>
  <sheetData>
    <row r="1" spans="1:8" ht="18" customHeight="1" thickBot="1" x14ac:dyDescent="0.45">
      <c r="A1" s="9" t="s">
        <v>62</v>
      </c>
      <c r="B1" s="10" t="s">
        <v>2</v>
      </c>
      <c r="C1" s="10" t="s">
        <v>3</v>
      </c>
      <c r="D1" s="10" t="s">
        <v>4</v>
      </c>
      <c r="E1" s="10" t="s">
        <v>5</v>
      </c>
    </row>
    <row r="2" spans="1:8" ht="18" customHeight="1" thickTop="1" x14ac:dyDescent="0.3">
      <c r="A2" s="7">
        <v>45061</v>
      </c>
      <c r="B2" s="8" t="s">
        <v>63</v>
      </c>
      <c r="C2" s="8">
        <f>YEAR(A2)</f>
        <v>2023</v>
      </c>
      <c r="D2" s="8">
        <v>2023</v>
      </c>
      <c r="E2" s="8" t="s">
        <v>9</v>
      </c>
      <c r="F2">
        <f>YEAR(A2)</f>
        <v>2023</v>
      </c>
      <c r="H2" s="7" t="s">
        <v>843</v>
      </c>
    </row>
    <row r="3" spans="1:8" ht="18" customHeight="1" x14ac:dyDescent="0.3">
      <c r="A3" s="7">
        <v>45061</v>
      </c>
      <c r="B3" s="8" t="s">
        <v>64</v>
      </c>
      <c r="C3" s="8">
        <f>MONTH(A2)</f>
        <v>5</v>
      </c>
      <c r="D3" s="8">
        <v>5</v>
      </c>
      <c r="E3" s="8" t="s">
        <v>9</v>
      </c>
      <c r="F3">
        <f>MONTH(A3)</f>
        <v>5</v>
      </c>
    </row>
    <row r="4" spans="1:8" ht="18" customHeight="1" x14ac:dyDescent="0.3">
      <c r="A4" s="7">
        <v>45061</v>
      </c>
      <c r="B4" s="8" t="s">
        <v>65</v>
      </c>
      <c r="C4" s="8">
        <f>DAY(A3)</f>
        <v>15</v>
      </c>
      <c r="D4" s="8">
        <v>15</v>
      </c>
      <c r="E4" s="8" t="s">
        <v>9</v>
      </c>
      <c r="F4">
        <f>DAY(A4)</f>
        <v>15</v>
      </c>
    </row>
    <row r="5" spans="1:8" ht="18" customHeight="1" x14ac:dyDescent="0.3">
      <c r="A5" s="7">
        <v>45061</v>
      </c>
      <c r="B5" s="8" t="s">
        <v>66</v>
      </c>
      <c r="C5" s="8">
        <f>DATE(2023, 5, 15)</f>
        <v>45061</v>
      </c>
      <c r="D5" s="8">
        <v>45061</v>
      </c>
      <c r="E5" s="8" t="s">
        <v>9</v>
      </c>
      <c r="F5" s="4">
        <f>DATE(F2,F3,F4)</f>
        <v>45061</v>
      </c>
    </row>
    <row r="6" spans="1:8" ht="18" customHeight="1" x14ac:dyDescent="0.3">
      <c r="A6" s="7">
        <v>45061</v>
      </c>
      <c r="B6" s="8" t="s">
        <v>67</v>
      </c>
      <c r="C6" s="8">
        <f>DATEVALUE("2023-05-15")</f>
        <v>45061</v>
      </c>
      <c r="D6" s="8">
        <v>44303</v>
      </c>
      <c r="E6" s="8" t="s">
        <v>9</v>
      </c>
      <c r="G6">
        <f>DATEVALUE("28-3-2024")</f>
        <v>45379</v>
      </c>
    </row>
    <row r="7" spans="1:8" ht="18" customHeight="1" x14ac:dyDescent="0.3">
      <c r="A7" s="7">
        <v>44303</v>
      </c>
      <c r="B7" s="8" t="s">
        <v>68</v>
      </c>
      <c r="C7" s="8" t="str">
        <f>TEXT(A5, "dddd")</f>
        <v>Monday</v>
      </c>
      <c r="D7" s="8" t="s">
        <v>69</v>
      </c>
      <c r="E7" s="8" t="s">
        <v>9</v>
      </c>
      <c r="F7" t="str">
        <f>TEXT(A7, "yyyy")</f>
        <v>2021</v>
      </c>
    </row>
    <row r="8" spans="1:8" ht="18" customHeight="1" x14ac:dyDescent="0.3">
      <c r="A8" s="7">
        <v>45379</v>
      </c>
      <c r="B8" s="8" t="s">
        <v>70</v>
      </c>
      <c r="C8" s="8">
        <f>WEEKDAY(A6)</f>
        <v>2</v>
      </c>
      <c r="D8" s="8">
        <v>3</v>
      </c>
      <c r="E8" s="8" t="s">
        <v>9</v>
      </c>
      <c r="F8">
        <f>WEEKDAY(A8)</f>
        <v>5</v>
      </c>
    </row>
    <row r="9" spans="1:8" ht="18" customHeight="1" x14ac:dyDescent="0.3">
      <c r="A9" s="7">
        <v>45061</v>
      </c>
      <c r="B9" s="8" t="s">
        <v>71</v>
      </c>
      <c r="C9" s="8">
        <f>EOMONTH(A7, 3)</f>
        <v>44408</v>
      </c>
      <c r="D9" s="8">
        <v>45169</v>
      </c>
      <c r="E9" s="8" t="s">
        <v>9</v>
      </c>
    </row>
    <row r="10" spans="1:8" ht="18" customHeight="1" x14ac:dyDescent="0.3">
      <c r="A10" s="7">
        <v>45061</v>
      </c>
      <c r="B10" s="8" t="s">
        <v>72</v>
      </c>
      <c r="C10" s="8">
        <f>EDATE(A8, 2)</f>
        <v>45440</v>
      </c>
      <c r="D10" s="8">
        <v>45122</v>
      </c>
      <c r="E10" s="8" t="s">
        <v>9</v>
      </c>
    </row>
    <row r="11" spans="1:8" ht="18" customHeight="1" x14ac:dyDescent="0.3">
      <c r="A11" s="7">
        <v>45061</v>
      </c>
      <c r="B11" s="8" t="s">
        <v>73</v>
      </c>
      <c r="C11" s="8">
        <f ca="1">DATEDIF(A9, TODAY(), "y")</f>
        <v>0</v>
      </c>
      <c r="D11" s="8">
        <v>0</v>
      </c>
      <c r="E11" s="8" t="s">
        <v>9</v>
      </c>
      <c r="F11" s="34">
        <f ca="1">NOW()</f>
        <v>45380.883489583335</v>
      </c>
    </row>
    <row r="12" spans="1:8" ht="18" customHeight="1" x14ac:dyDescent="0.3">
      <c r="A12" s="7">
        <v>45061</v>
      </c>
      <c r="B12" s="8" t="s">
        <v>74</v>
      </c>
      <c r="C12" s="8">
        <f ca="1">NOW()</f>
        <v>45380.883489583335</v>
      </c>
      <c r="D12" s="8" t="s">
        <v>75</v>
      </c>
      <c r="E12" s="8" t="s">
        <v>9</v>
      </c>
    </row>
    <row r="13" spans="1:8" ht="18" customHeight="1" x14ac:dyDescent="0.3">
      <c r="A13" s="35">
        <v>45352</v>
      </c>
      <c r="B13" s="36" t="s">
        <v>76</v>
      </c>
      <c r="C13" s="36" t="e" cm="1">
        <f t="array" aca="1" ref="C13" ca="1">DAYNAME(A11)</f>
        <v>#NAME?</v>
      </c>
      <c r="D13" s="36" t="s">
        <v>77</v>
      </c>
      <c r="E13" s="36" t="s">
        <v>9</v>
      </c>
    </row>
    <row r="14" spans="1:8" ht="18" customHeight="1" x14ac:dyDescent="0.3">
      <c r="A14" s="35">
        <v>45382</v>
      </c>
      <c r="B14" s="36" t="s">
        <v>78</v>
      </c>
      <c r="C14" s="36" t="e" cm="1">
        <f t="array" aca="1" ref="C14" ca="1">MONTHNAME(A12)</f>
        <v>#NAME?</v>
      </c>
      <c r="D14" s="36" t="s">
        <v>79</v>
      </c>
      <c r="E14" s="36" t="s">
        <v>9</v>
      </c>
      <c r="F14">
        <f>NETWORKDAYS(A13,A14,3)</f>
        <v>21</v>
      </c>
    </row>
    <row r="15" spans="1:8" ht="18" customHeight="1" x14ac:dyDescent="0.3">
      <c r="A15" s="7">
        <v>45061</v>
      </c>
      <c r="B15" s="8" t="s">
        <v>80</v>
      </c>
      <c r="C15" s="8">
        <f>NETWORKDAYS(A13, A14)</f>
        <v>21</v>
      </c>
      <c r="D15" s="8">
        <v>21</v>
      </c>
      <c r="E15" s="8" t="s">
        <v>9</v>
      </c>
      <c r="F15">
        <f>NETWORKDAYS.INTL(A13,A14,1, 2)</f>
        <v>21</v>
      </c>
    </row>
    <row r="16" spans="1:8" ht="18" customHeight="1" x14ac:dyDescent="0.3">
      <c r="A16" s="35">
        <v>45061</v>
      </c>
      <c r="B16" s="36" t="s">
        <v>81</v>
      </c>
      <c r="C16" s="36">
        <f>WORKDAY(A15, 10)</f>
        <v>45075</v>
      </c>
      <c r="D16" s="36">
        <v>45075</v>
      </c>
      <c r="E16" s="36" t="s">
        <v>9</v>
      </c>
      <c r="F16">
        <f>WORKDAY(A13,25)</f>
        <v>45387</v>
      </c>
    </row>
    <row r="17" spans="1:6" ht="18" customHeight="1" x14ac:dyDescent="0.3">
      <c r="A17" s="7">
        <v>0.5</v>
      </c>
      <c r="B17" s="8" t="s">
        <v>82</v>
      </c>
      <c r="C17" s="8">
        <f>HOUR(A16)</f>
        <v>0</v>
      </c>
      <c r="D17" s="8">
        <v>12</v>
      </c>
      <c r="E17" s="8" t="s">
        <v>9</v>
      </c>
      <c r="F17">
        <f ca="1">HOUR(F11)</f>
        <v>21</v>
      </c>
    </row>
    <row r="18" spans="1:6" ht="18" customHeight="1" x14ac:dyDescent="0.3">
      <c r="A18" s="7">
        <v>0.5</v>
      </c>
      <c r="B18" s="8" t="s">
        <v>83</v>
      </c>
      <c r="C18" s="8">
        <f>MINUTE(A17)</f>
        <v>0</v>
      </c>
      <c r="D18" s="8">
        <v>0</v>
      </c>
      <c r="E18" s="8" t="s">
        <v>9</v>
      </c>
    </row>
    <row r="19" spans="1:6" ht="18" customHeight="1" x14ac:dyDescent="0.3">
      <c r="A19" s="7">
        <v>0.5</v>
      </c>
      <c r="B19" s="8" t="s">
        <v>84</v>
      </c>
      <c r="C19" s="8">
        <f>SECOND(A18)</f>
        <v>0</v>
      </c>
      <c r="D19" s="8">
        <v>0</v>
      </c>
      <c r="E19" s="8" t="s">
        <v>9</v>
      </c>
    </row>
    <row r="20" spans="1:6" ht="18" customHeight="1" x14ac:dyDescent="0.3">
      <c r="A20" s="7">
        <v>0.5</v>
      </c>
      <c r="B20" s="8" t="s">
        <v>85</v>
      </c>
      <c r="C20" s="8">
        <f>TIMEVALUE("12:00 PM")</f>
        <v>0.5</v>
      </c>
      <c r="D20" s="8">
        <v>0.5</v>
      </c>
      <c r="E20" s="8" t="s">
        <v>9</v>
      </c>
    </row>
    <row r="21" spans="1:6" ht="18" customHeight="1" x14ac:dyDescent="0.3">
      <c r="A21" s="7">
        <v>0.5</v>
      </c>
      <c r="B21" s="8" t="s">
        <v>68</v>
      </c>
      <c r="C21" s="8" t="str">
        <f>TEXT(A20, "hh:mm AM/PM")</f>
        <v>12:00 PM</v>
      </c>
      <c r="D21" s="8">
        <v>0.5</v>
      </c>
      <c r="E21" s="8" t="s">
        <v>9</v>
      </c>
    </row>
    <row r="22" spans="1:6" ht="18" customHeight="1" x14ac:dyDescent="0.3">
      <c r="A22" s="7">
        <v>0.5</v>
      </c>
      <c r="B22" s="8" t="s">
        <v>86</v>
      </c>
      <c r="C22" s="8">
        <f>TIME(12, 0, 0)</f>
        <v>0.5</v>
      </c>
      <c r="D22" s="8">
        <v>0.5</v>
      </c>
      <c r="E22" s="8" t="s">
        <v>9</v>
      </c>
    </row>
    <row r="23" spans="1:6" x14ac:dyDescent="0.3">
      <c r="A23" s="8">
        <v>45061</v>
      </c>
      <c r="B23" s="8" t="s">
        <v>87</v>
      </c>
      <c r="C23" s="8" t="e" cm="1">
        <f t="array" aca="1" ref="C23" ca="1">DATEADD(A2, 3, "m")</f>
        <v>#NAME?</v>
      </c>
      <c r="D23" s="8" t="s">
        <v>88</v>
      </c>
      <c r="E23" s="8" t="s">
        <v>9</v>
      </c>
    </row>
    <row r="24" spans="1:6" x14ac:dyDescent="0.3">
      <c r="A24" s="8">
        <v>45061</v>
      </c>
      <c r="B24" s="8" t="s">
        <v>73</v>
      </c>
      <c r="C24" s="8">
        <f>DATEDIF(A3, A4, "d")</f>
        <v>0</v>
      </c>
      <c r="D24" s="8">
        <v>3</v>
      </c>
      <c r="E24" s="8" t="s">
        <v>9</v>
      </c>
    </row>
    <row r="25" spans="1:6" x14ac:dyDescent="0.3">
      <c r="A25" s="8">
        <v>45061</v>
      </c>
      <c r="B25" s="8" t="s">
        <v>89</v>
      </c>
      <c r="C25" s="8">
        <f>WORKDAY.INTL(A5, 5)</f>
        <v>45068</v>
      </c>
      <c r="D25" s="8">
        <v>45068</v>
      </c>
      <c r="E25" s="8" t="s">
        <v>9</v>
      </c>
    </row>
    <row r="26" spans="1:6" x14ac:dyDescent="0.3">
      <c r="A26" s="8">
        <v>45061</v>
      </c>
      <c r="B26" s="8" t="s">
        <v>90</v>
      </c>
      <c r="C26" s="8">
        <f>NETWORKDAYS.INTL(A6, A7)</f>
        <v>-541</v>
      </c>
      <c r="D26" s="8">
        <v>7</v>
      </c>
      <c r="E26" s="8" t="s">
        <v>9</v>
      </c>
    </row>
    <row r="27" spans="1:6" x14ac:dyDescent="0.3">
      <c r="A27" s="8">
        <v>45061</v>
      </c>
      <c r="B27" s="8" t="s">
        <v>91</v>
      </c>
      <c r="C27" s="8">
        <f>WEEKNUM(A8)</f>
        <v>13</v>
      </c>
      <c r="D27" s="8">
        <v>20</v>
      </c>
      <c r="E27" s="8" t="s">
        <v>9</v>
      </c>
    </row>
    <row r="28" spans="1:6" x14ac:dyDescent="0.3">
      <c r="A28" s="8">
        <v>45061</v>
      </c>
      <c r="B28" s="8" t="s">
        <v>92</v>
      </c>
      <c r="C28" s="8">
        <f>_xlfn.ISOWEEKNUM(A9)</f>
        <v>20</v>
      </c>
      <c r="D28" s="8">
        <v>20</v>
      </c>
      <c r="E28" s="8" t="s">
        <v>9</v>
      </c>
    </row>
    <row r="29" spans="1:6" x14ac:dyDescent="0.3">
      <c r="A29" s="8">
        <v>45061</v>
      </c>
      <c r="B29" s="8" t="s">
        <v>93</v>
      </c>
      <c r="C29" s="8" t="e" cm="1">
        <f t="array" aca="1" ref="C29" ca="1">MONTHLY(A10, A11)</f>
        <v>#NAME?</v>
      </c>
      <c r="D29" s="8" t="s">
        <v>94</v>
      </c>
      <c r="E29" s="8" t="s">
        <v>9</v>
      </c>
    </row>
    <row r="30" spans="1:6" x14ac:dyDescent="0.3">
      <c r="A30" s="8">
        <v>45061</v>
      </c>
      <c r="B30" s="8" t="s">
        <v>95</v>
      </c>
      <c r="C30" s="8" t="e" cm="1">
        <f t="array" aca="1" ref="C30" ca="1">QTRLY(A12, A13)</f>
        <v>#NAME?</v>
      </c>
      <c r="D30" s="8" t="s">
        <v>96</v>
      </c>
      <c r="E30" s="8" t="s">
        <v>9</v>
      </c>
    </row>
    <row r="31" spans="1:6" x14ac:dyDescent="0.3">
      <c r="A31" s="8">
        <v>45061</v>
      </c>
      <c r="B31" s="8" t="s">
        <v>97</v>
      </c>
      <c r="C31" s="8" t="e" cm="1">
        <f t="array" aca="1" ref="C31" ca="1">YEARLY(A14, A15)</f>
        <v>#NAME?</v>
      </c>
      <c r="D31" s="8" t="s">
        <v>98</v>
      </c>
      <c r="E31" s="8" t="s">
        <v>9</v>
      </c>
    </row>
    <row r="32" spans="1:6" x14ac:dyDescent="0.3">
      <c r="A32" s="8">
        <v>45061</v>
      </c>
      <c r="B32" s="8" t="s">
        <v>99</v>
      </c>
      <c r="C32" s="8" t="e" cm="1">
        <f t="array" aca="1" ref="C32" ca="1">DATEPARSE(A16)</f>
        <v>#NAME?</v>
      </c>
      <c r="D32" s="8" t="s">
        <v>100</v>
      </c>
      <c r="E32" s="8" t="s">
        <v>9</v>
      </c>
    </row>
    <row r="33" spans="1:6" x14ac:dyDescent="0.3">
      <c r="A33" s="8">
        <v>0.5</v>
      </c>
      <c r="B33" s="8" t="s">
        <v>101</v>
      </c>
      <c r="C33" s="8" t="e" cm="1">
        <f t="array" aca="1" ref="C33" ca="1">TIMEADD(A17, 3, "h")</f>
        <v>#NAME?</v>
      </c>
      <c r="D33" s="8" t="s">
        <v>102</v>
      </c>
      <c r="E33" s="8" t="s">
        <v>9</v>
      </c>
    </row>
    <row r="34" spans="1:6" x14ac:dyDescent="0.3">
      <c r="A34" s="8">
        <v>0.5</v>
      </c>
      <c r="B34" s="8" t="s">
        <v>103</v>
      </c>
      <c r="C34" s="8" t="e" cm="1">
        <f t="array" aca="1" ref="C34" ca="1">TIMEDIFF(A18, A19, "m")</f>
        <v>#NAME?</v>
      </c>
      <c r="D34" s="8" t="s">
        <v>104</v>
      </c>
      <c r="E34" s="8" t="s">
        <v>9</v>
      </c>
    </row>
    <row r="35" spans="1:6" x14ac:dyDescent="0.3">
      <c r="A35" s="8">
        <v>0.5</v>
      </c>
      <c r="B35" s="8" t="s">
        <v>105</v>
      </c>
      <c r="C35" s="8" t="s">
        <v>106</v>
      </c>
      <c r="D35" s="8">
        <v>0.5</v>
      </c>
      <c r="E35" s="8" t="s">
        <v>9</v>
      </c>
    </row>
    <row r="36" spans="1:6" x14ac:dyDescent="0.3">
      <c r="A36" s="8" t="s">
        <v>100</v>
      </c>
      <c r="B36" s="8" t="s">
        <v>107</v>
      </c>
      <c r="C36" s="8" t="s">
        <v>108</v>
      </c>
      <c r="D36" s="8">
        <v>45061</v>
      </c>
      <c r="E36" s="8" t="s">
        <v>9</v>
      </c>
    </row>
    <row r="37" spans="1:6" x14ac:dyDescent="0.3">
      <c r="A37" s="8">
        <v>45061</v>
      </c>
      <c r="B37" s="8" t="s">
        <v>109</v>
      </c>
      <c r="C37" s="8" t="e" cm="1">
        <f t="array" aca="1" ref="C37" ca="1">TIMESTRING(A3, "HH:mm:ss")</f>
        <v>#NAME?</v>
      </c>
      <c r="D37" s="8" t="s">
        <v>110</v>
      </c>
      <c r="E37" s="8" t="s">
        <v>9</v>
      </c>
    </row>
    <row r="38" spans="1:6" x14ac:dyDescent="0.3">
      <c r="A38" s="8">
        <v>45061</v>
      </c>
      <c r="B38" s="8" t="s">
        <v>111</v>
      </c>
      <c r="C38" s="8" t="e" cm="1">
        <f t="array" aca="1" ref="C38" ca="1">DATEFORMAT(A4, "MMM dd, yyyy")</f>
        <v>#NAME?</v>
      </c>
      <c r="D38" s="8" t="s">
        <v>112</v>
      </c>
      <c r="E38" s="8" t="s">
        <v>9</v>
      </c>
    </row>
    <row r="39" spans="1:6" x14ac:dyDescent="0.3">
      <c r="A39" s="8">
        <v>45061</v>
      </c>
      <c r="B39" s="8" t="s">
        <v>113</v>
      </c>
      <c r="C39" s="8" t="e" cm="1">
        <f t="array" aca="1" ref="C39" ca="1">TIMEFORMAT(A5, "hh:mm AM/PM")</f>
        <v>#NAME?</v>
      </c>
      <c r="D39" s="8" t="s">
        <v>114</v>
      </c>
      <c r="E39" s="8" t="s">
        <v>9</v>
      </c>
    </row>
    <row r="40" spans="1:6" x14ac:dyDescent="0.3">
      <c r="A40" s="8">
        <v>45061</v>
      </c>
      <c r="B40" s="8" t="s">
        <v>115</v>
      </c>
      <c r="C40" s="8" t="e" cm="1">
        <f t="array" aca="1" ref="C40" ca="1">DATEPART(A6, "yyyy")</f>
        <v>#NAME?</v>
      </c>
      <c r="D40" s="8" t="s">
        <v>116</v>
      </c>
      <c r="E40" s="8" t="s">
        <v>9</v>
      </c>
    </row>
    <row r="41" spans="1:6" x14ac:dyDescent="0.3">
      <c r="A41" s="8">
        <v>45061</v>
      </c>
      <c r="B41" s="8" t="s">
        <v>117</v>
      </c>
      <c r="C41" s="8" t="e" cm="1">
        <f t="array" aca="1" ref="C41" ca="1">TIMEPART(A7, "hh")</f>
        <v>#NAME?</v>
      </c>
      <c r="D41" s="8" t="s">
        <v>118</v>
      </c>
      <c r="E41" s="8" t="s">
        <v>9</v>
      </c>
    </row>
    <row r="42" spans="1:6" x14ac:dyDescent="0.3">
      <c r="A42" s="8">
        <v>45061</v>
      </c>
      <c r="B42" s="8" t="s">
        <v>119</v>
      </c>
      <c r="C42" s="8" t="e" cm="1">
        <f t="array" aca="1" ref="C42" ca="1">WEEKDAYNAME(A8)</f>
        <v>#NAME?</v>
      </c>
      <c r="D42" s="8" t="s">
        <v>77</v>
      </c>
      <c r="E42" s="8" t="s">
        <v>9</v>
      </c>
    </row>
    <row r="43" spans="1:6" x14ac:dyDescent="0.3">
      <c r="A43" s="8">
        <v>45061</v>
      </c>
      <c r="B43" s="8" t="s">
        <v>120</v>
      </c>
      <c r="C43" s="8" t="e" cm="1">
        <f t="array" aca="1" ref="C43" ca="1">ISOWEEKDAYNAME(A9)</f>
        <v>#NAME?</v>
      </c>
      <c r="D43" s="8" t="s">
        <v>69</v>
      </c>
      <c r="E43" s="8" t="s">
        <v>9</v>
      </c>
    </row>
    <row r="44" spans="1:6" x14ac:dyDescent="0.3">
      <c r="A44" s="8">
        <v>45061</v>
      </c>
      <c r="B44" s="8" t="s">
        <v>78</v>
      </c>
      <c r="C44" s="8" t="e" cm="1">
        <f t="array" aca="1" ref="C44" ca="1">MONTHNAME(A10)</f>
        <v>#NAME?</v>
      </c>
      <c r="D44" s="8" t="s">
        <v>79</v>
      </c>
      <c r="E44" s="8" t="s">
        <v>9</v>
      </c>
    </row>
    <row r="45" spans="1:6" x14ac:dyDescent="0.3">
      <c r="A45" s="8">
        <v>45061</v>
      </c>
      <c r="B45" s="8" t="s">
        <v>121</v>
      </c>
      <c r="C45" s="8" t="e" cm="1">
        <f t="array" aca="1" ref="C45" ca="1">ISOMONTHNAME(A11)</f>
        <v>#NAME?</v>
      </c>
      <c r="D45" s="8" t="s">
        <v>79</v>
      </c>
      <c r="E45" s="8" t="s">
        <v>9</v>
      </c>
    </row>
    <row r="46" spans="1:6" x14ac:dyDescent="0.3">
      <c r="A46" s="8">
        <v>45061</v>
      </c>
      <c r="B46" s="8" t="s">
        <v>76</v>
      </c>
      <c r="C46" s="8" t="e" cm="1">
        <f t="array" aca="1" ref="C46" ca="1">DAYNAME(A12)</f>
        <v>#NAME?</v>
      </c>
      <c r="D46" s="8" t="s">
        <v>77</v>
      </c>
      <c r="E46" s="8" t="s">
        <v>9</v>
      </c>
      <c r="F46" t="e" cm="1">
        <f t="array" ref="F46">day</f>
        <v>#NAME?</v>
      </c>
    </row>
    <row r="47" spans="1:6" x14ac:dyDescent="0.3">
      <c r="A47" s="8">
        <v>45061</v>
      </c>
      <c r="B47" s="8" t="s">
        <v>122</v>
      </c>
      <c r="C47" s="8" t="e" cm="1">
        <f t="array" aca="1" ref="C47" ca="1">ISODAYNAME(A13)</f>
        <v>#NAME?</v>
      </c>
      <c r="D47" s="8" t="s">
        <v>69</v>
      </c>
      <c r="E47" s="8" t="s">
        <v>9</v>
      </c>
    </row>
    <row r="48" spans="1:6" x14ac:dyDescent="0.3">
      <c r="A48" s="8">
        <v>45061</v>
      </c>
      <c r="B48" s="8" t="s">
        <v>123</v>
      </c>
      <c r="C48" s="8" t="e" cm="1">
        <f t="array" aca="1" ref="C48" ca="1">DAYOFYEAR(A14)</f>
        <v>#NAME?</v>
      </c>
      <c r="D48" s="8" t="s">
        <v>124</v>
      </c>
      <c r="E48" s="8" t="s">
        <v>9</v>
      </c>
    </row>
    <row r="49" spans="1:5" x14ac:dyDescent="0.3">
      <c r="A49" s="8">
        <v>45061</v>
      </c>
      <c r="B49" s="8" t="s">
        <v>125</v>
      </c>
      <c r="C49" s="8" t="e" cm="1">
        <f t="array" aca="1" ref="C49" ca="1">WEEKOFYEAR(A15)</f>
        <v>#NAME?</v>
      </c>
      <c r="D49" s="8" t="s">
        <v>126</v>
      </c>
      <c r="E49" s="8" t="s">
        <v>9</v>
      </c>
    </row>
    <row r="50" spans="1:5" x14ac:dyDescent="0.3">
      <c r="A50" s="8">
        <v>45061</v>
      </c>
      <c r="B50" s="8" t="s">
        <v>127</v>
      </c>
      <c r="C50" s="8" t="e" cm="1">
        <f t="array" aca="1" ref="C50" ca="1">ISOWEEKOFYEAR(A16)</f>
        <v>#NAME?</v>
      </c>
      <c r="D50" s="8" t="s">
        <v>126</v>
      </c>
      <c r="E50" s="8"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8ABA8-753E-483B-86EF-F3FDFA1C1818}">
  <dimension ref="A1:I25"/>
  <sheetViews>
    <sheetView workbookViewId="0">
      <selection activeCell="F12" sqref="A1:XFD1048576"/>
    </sheetView>
  </sheetViews>
  <sheetFormatPr defaultColWidth="8.77734375" defaultRowHeight="15.6" x14ac:dyDescent="0.3"/>
  <cols>
    <col min="1" max="1" width="73.88671875" style="6" customWidth="1"/>
    <col min="2" max="2" width="20.109375" style="6" customWidth="1"/>
    <col min="3" max="5" width="8.77734375" style="6"/>
    <col min="6" max="6" width="13.21875" style="6" bestFit="1" customWidth="1"/>
    <col min="7" max="8" width="8.77734375" style="6"/>
    <col min="9" max="9" width="13.109375" style="6" bestFit="1" customWidth="1"/>
    <col min="10" max="16384" width="8.77734375" style="6"/>
  </cols>
  <sheetData>
    <row r="1" spans="1:9" x14ac:dyDescent="0.3">
      <c r="I1" s="12" t="s">
        <v>152</v>
      </c>
    </row>
    <row r="2" spans="1:9" x14ac:dyDescent="0.3">
      <c r="A2" s="6" t="s">
        <v>164</v>
      </c>
      <c r="I2" s="12">
        <v>20</v>
      </c>
    </row>
    <row r="3" spans="1:9" ht="20.399999999999999" thickBot="1" x14ac:dyDescent="0.45">
      <c r="F3" s="41" t="s">
        <v>340</v>
      </c>
      <c r="I3" s="12">
        <v>30</v>
      </c>
    </row>
    <row r="4" spans="1:9" ht="16.2" thickTop="1" x14ac:dyDescent="0.3">
      <c r="A4" s="6" t="s">
        <v>152</v>
      </c>
      <c r="B4" s="6" t="s">
        <v>153</v>
      </c>
      <c r="F4" s="17" t="s">
        <v>154</v>
      </c>
      <c r="I4" s="12">
        <v>40</v>
      </c>
    </row>
    <row r="5" spans="1:9" x14ac:dyDescent="0.3">
      <c r="A5" s="6" t="s">
        <v>154</v>
      </c>
      <c r="B5" s="6" t="s">
        <v>154</v>
      </c>
      <c r="F5" s="18" t="s">
        <v>155</v>
      </c>
      <c r="I5" s="12">
        <v>45</v>
      </c>
    </row>
    <row r="6" spans="1:9" x14ac:dyDescent="0.3">
      <c r="A6" s="6" t="s">
        <v>155</v>
      </c>
      <c r="B6" s="6" t="s">
        <v>155</v>
      </c>
      <c r="F6" s="17" t="s">
        <v>158</v>
      </c>
      <c r="I6" s="12">
        <v>60</v>
      </c>
    </row>
    <row r="7" spans="1:9" x14ac:dyDescent="0.3">
      <c r="A7" s="6" t="s">
        <v>158</v>
      </c>
      <c r="F7" s="18" t="s">
        <v>160</v>
      </c>
      <c r="I7" s="12">
        <v>70</v>
      </c>
    </row>
    <row r="8" spans="1:9" x14ac:dyDescent="0.3">
      <c r="A8" s="6" t="s">
        <v>160</v>
      </c>
      <c r="B8" s="6" t="s">
        <v>160</v>
      </c>
      <c r="F8"/>
      <c r="I8" s="12">
        <v>75</v>
      </c>
    </row>
    <row r="9" spans="1:9" x14ac:dyDescent="0.3">
      <c r="A9"/>
      <c r="B9"/>
      <c r="F9"/>
      <c r="I9" s="12">
        <v>85</v>
      </c>
    </row>
    <row r="10" spans="1:9" x14ac:dyDescent="0.3">
      <c r="A10"/>
      <c r="B10"/>
      <c r="F10"/>
      <c r="I10" s="12">
        <v>90</v>
      </c>
    </row>
    <row r="11" spans="1:9" x14ac:dyDescent="0.3">
      <c r="A11"/>
      <c r="B11"/>
      <c r="F11"/>
      <c r="I11" s="42"/>
    </row>
    <row r="12" spans="1:9" x14ac:dyDescent="0.3">
      <c r="F12"/>
      <c r="I12"/>
    </row>
    <row r="13" spans="1:9" x14ac:dyDescent="0.3">
      <c r="F13"/>
      <c r="I13"/>
    </row>
    <row r="14" spans="1:9" x14ac:dyDescent="0.3">
      <c r="F14"/>
      <c r="I14"/>
    </row>
    <row r="15" spans="1:9" x14ac:dyDescent="0.3">
      <c r="A15" s="6" t="s">
        <v>0</v>
      </c>
      <c r="F15"/>
      <c r="I15"/>
    </row>
    <row r="16" spans="1:9" x14ac:dyDescent="0.3">
      <c r="I16"/>
    </row>
    <row r="17" spans="1:9" x14ac:dyDescent="0.3">
      <c r="A17" s="6" t="s">
        <v>165</v>
      </c>
      <c r="I17"/>
    </row>
    <row r="18" spans="1:9" x14ac:dyDescent="0.3">
      <c r="A18" s="6" t="s">
        <v>166</v>
      </c>
      <c r="I18"/>
    </row>
    <row r="19" spans="1:9" x14ac:dyDescent="0.3">
      <c r="A19" s="6" t="s">
        <v>167</v>
      </c>
      <c r="I19"/>
    </row>
    <row r="20" spans="1:9" x14ac:dyDescent="0.3">
      <c r="A20" s="6" t="s">
        <v>168</v>
      </c>
      <c r="I20"/>
    </row>
    <row r="21" spans="1:9" x14ac:dyDescent="0.3">
      <c r="A21" s="6" t="s">
        <v>169</v>
      </c>
      <c r="I21"/>
    </row>
    <row r="22" spans="1:9" x14ac:dyDescent="0.3">
      <c r="A22" s="6" t="s">
        <v>170</v>
      </c>
      <c r="I22"/>
    </row>
    <row r="23" spans="1:9" x14ac:dyDescent="0.3">
      <c r="A23" s="6" t="s">
        <v>171</v>
      </c>
      <c r="I23"/>
    </row>
    <row r="24" spans="1:9" x14ac:dyDescent="0.3">
      <c r="I24"/>
    </row>
    <row r="25" spans="1:9" x14ac:dyDescent="0.3">
      <c r="A25" s="6" t="s">
        <v>172</v>
      </c>
      <c r="I2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95788-B3B9-4B7F-B642-851D41FD8088}">
  <dimension ref="A1:N55"/>
  <sheetViews>
    <sheetView topLeftCell="A25" workbookViewId="0">
      <selection activeCell="G42" sqref="A1:XFD1048576"/>
    </sheetView>
  </sheetViews>
  <sheetFormatPr defaultColWidth="8.77734375" defaultRowHeight="15.6" x14ac:dyDescent="0.3"/>
  <cols>
    <col min="1" max="1" width="13.6640625" style="6" customWidth="1"/>
    <col min="2" max="2" width="20.21875" style="6" customWidth="1"/>
    <col min="3" max="3" width="18.109375" style="6" customWidth="1"/>
    <col min="4" max="4" width="16.44140625" style="6" customWidth="1"/>
    <col min="5" max="5" width="10.44140625" style="6" customWidth="1"/>
    <col min="6" max="6" width="12.6640625" style="6" bestFit="1" customWidth="1"/>
    <col min="7" max="16384" width="8.77734375" style="6"/>
  </cols>
  <sheetData>
    <row r="1" spans="1:6" x14ac:dyDescent="0.3">
      <c r="A1" s="6" t="s">
        <v>175</v>
      </c>
    </row>
    <row r="3" spans="1:6" x14ac:dyDescent="0.3">
      <c r="A3" s="6" t="s">
        <v>152</v>
      </c>
      <c r="B3" s="6" t="s">
        <v>176</v>
      </c>
      <c r="C3" s="6" t="s">
        <v>173</v>
      </c>
      <c r="D3" s="6" t="s">
        <v>174</v>
      </c>
      <c r="F3" s="17" t="s">
        <v>154</v>
      </c>
    </row>
    <row r="4" spans="1:6" x14ac:dyDescent="0.3">
      <c r="A4" s="6" t="s">
        <v>154</v>
      </c>
      <c r="B4" s="6" t="s">
        <v>154</v>
      </c>
      <c r="D4" s="6" t="str">
        <f t="shared" ref="D4:D13" si="0">IF(ISBLANK(A4), "Unknown", A4)</f>
        <v>John Doe</v>
      </c>
      <c r="F4" s="18" t="s">
        <v>155</v>
      </c>
    </row>
    <row r="5" spans="1:6" x14ac:dyDescent="0.3">
      <c r="A5" s="6" t="s">
        <v>155</v>
      </c>
      <c r="B5" s="6" t="s">
        <v>155</v>
      </c>
      <c r="D5" s="6" t="str">
        <f t="shared" si="0"/>
        <v>Jane Smith</v>
      </c>
      <c r="F5" s="17"/>
    </row>
    <row r="6" spans="1:6" x14ac:dyDescent="0.3">
      <c r="B6" s="6" t="s">
        <v>156</v>
      </c>
      <c r="D6" s="6" t="str">
        <f t="shared" si="0"/>
        <v>Unknown</v>
      </c>
      <c r="F6" s="18" t="s">
        <v>158</v>
      </c>
    </row>
    <row r="7" spans="1:6" x14ac:dyDescent="0.3">
      <c r="A7" s="6" t="s">
        <v>158</v>
      </c>
      <c r="B7" s="6" t="s">
        <v>156</v>
      </c>
      <c r="D7" s="6" t="str">
        <f t="shared" si="0"/>
        <v>Alice Johnson</v>
      </c>
      <c r="F7" s="17" t="s">
        <v>154</v>
      </c>
    </row>
    <row r="8" spans="1:6" x14ac:dyDescent="0.3">
      <c r="A8" s="6" t="s">
        <v>154</v>
      </c>
      <c r="B8" s="6" t="s">
        <v>154</v>
      </c>
      <c r="D8" s="6" t="str">
        <f t="shared" si="0"/>
        <v>John Doe</v>
      </c>
      <c r="F8" s="18"/>
    </row>
    <row r="9" spans="1:6" x14ac:dyDescent="0.3">
      <c r="B9" s="6" t="s">
        <v>156</v>
      </c>
      <c r="D9" s="6" t="str">
        <f t="shared" si="0"/>
        <v>Unknown</v>
      </c>
      <c r="F9" s="17" t="s">
        <v>158</v>
      </c>
    </row>
    <row r="10" spans="1:6" x14ac:dyDescent="0.3">
      <c r="A10" s="6" t="s">
        <v>158</v>
      </c>
      <c r="B10" s="6" t="s">
        <v>158</v>
      </c>
      <c r="D10" s="6" t="str">
        <f t="shared" si="0"/>
        <v>Alice Johnson</v>
      </c>
      <c r="F10" s="18" t="s">
        <v>160</v>
      </c>
    </row>
    <row r="11" spans="1:6" x14ac:dyDescent="0.3">
      <c r="A11" s="6" t="s">
        <v>160</v>
      </c>
      <c r="B11" s="6" t="s">
        <v>160</v>
      </c>
      <c r="D11" s="6" t="str">
        <f t="shared" si="0"/>
        <v>Bob Williams</v>
      </c>
      <c r="F11" s="17"/>
    </row>
    <row r="12" spans="1:6" x14ac:dyDescent="0.3">
      <c r="B12" s="6" t="s">
        <v>156</v>
      </c>
      <c r="D12" s="6" t="str">
        <f t="shared" si="0"/>
        <v>Unknown</v>
      </c>
      <c r="F12" s="18"/>
    </row>
    <row r="13" spans="1:6" x14ac:dyDescent="0.3">
      <c r="B13" s="6" t="s">
        <v>156</v>
      </c>
      <c r="D13" s="6" t="str">
        <f t="shared" si="0"/>
        <v>Unknown</v>
      </c>
    </row>
    <row r="15" spans="1:6" x14ac:dyDescent="0.3">
      <c r="A15" s="6" t="s">
        <v>0</v>
      </c>
    </row>
    <row r="17" spans="1:14" x14ac:dyDescent="0.3">
      <c r="A17" s="6" t="s">
        <v>165</v>
      </c>
    </row>
    <row r="18" spans="1:14" x14ac:dyDescent="0.3">
      <c r="A18" s="6" t="s">
        <v>177</v>
      </c>
    </row>
    <row r="19" spans="1:14" x14ac:dyDescent="0.3">
      <c r="A19" s="6" t="s">
        <v>205</v>
      </c>
    </row>
    <row r="20" spans="1:14" x14ac:dyDescent="0.3">
      <c r="A20" s="6" t="s">
        <v>178</v>
      </c>
    </row>
    <row r="22" spans="1:14" x14ac:dyDescent="0.3">
      <c r="A22" s="6" t="s">
        <v>179</v>
      </c>
    </row>
    <row r="28" spans="1:14" x14ac:dyDescent="0.3">
      <c r="A28" s="6" t="s">
        <v>180</v>
      </c>
    </row>
    <row r="30" spans="1:14" x14ac:dyDescent="0.3">
      <c r="A30" s="6" t="s">
        <v>152</v>
      </c>
      <c r="B30" s="6" t="s">
        <v>181</v>
      </c>
      <c r="C30" s="6" t="s">
        <v>182</v>
      </c>
      <c r="D30" s="6" t="s">
        <v>183</v>
      </c>
      <c r="E30" s="6" t="s">
        <v>173</v>
      </c>
      <c r="H30" s="17">
        <v>10</v>
      </c>
      <c r="I30" s="6">
        <f>IF(ISBLANK(H30), AVERAGE($H$30:$H$40), H30)</f>
        <v>10</v>
      </c>
      <c r="N30" s="17">
        <v>10</v>
      </c>
    </row>
    <row r="31" spans="1:14" x14ac:dyDescent="0.3">
      <c r="A31" s="6">
        <v>10</v>
      </c>
      <c r="B31" s="6">
        <v>10</v>
      </c>
      <c r="C31" s="6">
        <v>10</v>
      </c>
      <c r="D31" s="6">
        <v>10</v>
      </c>
      <c r="H31" s="18">
        <v>15</v>
      </c>
      <c r="I31" s="6">
        <f>IF(ISBLANK(H31), AVERAGE($H$30:$H$40), H31)</f>
        <v>15</v>
      </c>
      <c r="N31" s="18">
        <v>15</v>
      </c>
    </row>
    <row r="32" spans="1:14" x14ac:dyDescent="0.3">
      <c r="A32" s="6">
        <v>15</v>
      </c>
      <c r="B32" s="6">
        <v>15</v>
      </c>
      <c r="C32" s="6">
        <v>15</v>
      </c>
      <c r="D32" s="6">
        <v>15</v>
      </c>
      <c r="H32" s="17"/>
      <c r="I32" s="6">
        <f t="shared" ref="I32:I39" si="1">IF(ISBLANK(H32), AVERAGE($H$30:$H$40), H32)</f>
        <v>27.857142857142858</v>
      </c>
      <c r="N32" s="17"/>
    </row>
    <row r="33" spans="1:14" x14ac:dyDescent="0.3">
      <c r="A33" s="6" t="s">
        <v>756</v>
      </c>
      <c r="B33" s="6">
        <v>25</v>
      </c>
      <c r="C33" s="6">
        <v>20</v>
      </c>
      <c r="D33" s="6">
        <v>10</v>
      </c>
      <c r="H33" s="18">
        <v>20</v>
      </c>
      <c r="I33" s="6">
        <f t="shared" si="1"/>
        <v>20</v>
      </c>
      <c r="L33" s="6">
        <f>AVERAGE(Table8[Original Data])</f>
        <v>27.857142857142858</v>
      </c>
      <c r="N33" s="18">
        <v>20</v>
      </c>
    </row>
    <row r="34" spans="1:14" x14ac:dyDescent="0.3">
      <c r="A34" s="6">
        <v>20</v>
      </c>
      <c r="B34" s="6">
        <v>20</v>
      </c>
      <c r="C34" s="6">
        <v>20</v>
      </c>
      <c r="D34" s="6">
        <v>20</v>
      </c>
      <c r="H34" s="17">
        <v>25</v>
      </c>
      <c r="I34" s="6">
        <f t="shared" si="1"/>
        <v>25</v>
      </c>
      <c r="N34" s="17">
        <v>25</v>
      </c>
    </row>
    <row r="35" spans="1:14" x14ac:dyDescent="0.3">
      <c r="A35" s="6">
        <v>25</v>
      </c>
      <c r="B35" s="6">
        <v>25</v>
      </c>
      <c r="C35" s="6">
        <v>25</v>
      </c>
      <c r="D35" s="6">
        <v>25</v>
      </c>
      <c r="H35" s="18"/>
      <c r="I35" s="6">
        <f t="shared" si="1"/>
        <v>27.857142857142858</v>
      </c>
      <c r="N35" s="18"/>
    </row>
    <row r="36" spans="1:14" x14ac:dyDescent="0.3">
      <c r="B36" s="6">
        <v>20</v>
      </c>
      <c r="C36" s="6">
        <v>25</v>
      </c>
      <c r="D36" s="6">
        <v>20</v>
      </c>
      <c r="H36" s="17">
        <v>35</v>
      </c>
      <c r="I36" s="6">
        <f t="shared" si="1"/>
        <v>35</v>
      </c>
      <c r="N36" s="17">
        <v>35</v>
      </c>
    </row>
    <row r="37" spans="1:14" x14ac:dyDescent="0.3">
      <c r="A37" s="6">
        <v>35</v>
      </c>
      <c r="B37" s="6">
        <v>35</v>
      </c>
      <c r="C37" s="6">
        <v>25</v>
      </c>
      <c r="D37" s="6">
        <v>35</v>
      </c>
      <c r="H37" s="18">
        <v>40</v>
      </c>
      <c r="I37" s="6">
        <f t="shared" si="1"/>
        <v>40</v>
      </c>
      <c r="N37" s="18">
        <v>40</v>
      </c>
    </row>
    <row r="38" spans="1:14" x14ac:dyDescent="0.3">
      <c r="A38" s="6">
        <v>40</v>
      </c>
      <c r="B38" s="6">
        <v>40</v>
      </c>
      <c r="C38" s="6">
        <v>25</v>
      </c>
      <c r="D38" s="6">
        <v>40</v>
      </c>
      <c r="H38" s="17"/>
      <c r="I38" s="6">
        <f t="shared" si="1"/>
        <v>27.857142857142858</v>
      </c>
      <c r="N38" s="17"/>
    </row>
    <row r="39" spans="1:14" x14ac:dyDescent="0.3">
      <c r="B39" s="6">
        <v>25</v>
      </c>
      <c r="C39" s="6">
        <v>25</v>
      </c>
      <c r="D39" s="6">
        <v>25</v>
      </c>
      <c r="H39" s="18">
        <v>50</v>
      </c>
      <c r="I39" s="6">
        <f t="shared" si="1"/>
        <v>50</v>
      </c>
      <c r="N39" s="18">
        <v>50</v>
      </c>
    </row>
    <row r="40" spans="1:14" x14ac:dyDescent="0.3">
      <c r="A40" s="6">
        <v>50</v>
      </c>
      <c r="B40" s="6">
        <v>50</v>
      </c>
      <c r="C40" s="6">
        <v>25</v>
      </c>
      <c r="D40" s="6">
        <v>50</v>
      </c>
    </row>
    <row r="41" spans="1:14" x14ac:dyDescent="0.3">
      <c r="A41" s="6">
        <f>COUNTA(Table8[Original Data])</f>
        <v>8</v>
      </c>
      <c r="B41" s="6">
        <f>COUNTBLANK(Table8[Original Data])</f>
        <v>2</v>
      </c>
    </row>
    <row r="42" spans="1:14" x14ac:dyDescent="0.3">
      <c r="A42" s="6" t="s">
        <v>0</v>
      </c>
    </row>
    <row r="44" spans="1:14" x14ac:dyDescent="0.3">
      <c r="A44" s="6" t="s">
        <v>165</v>
      </c>
    </row>
    <row r="45" spans="1:14" x14ac:dyDescent="0.3">
      <c r="A45" s="6" t="s">
        <v>184</v>
      </c>
    </row>
    <row r="46" spans="1:14" x14ac:dyDescent="0.3">
      <c r="A46" s="6" t="s">
        <v>206</v>
      </c>
    </row>
    <row r="47" spans="1:14" x14ac:dyDescent="0.3">
      <c r="A47" s="6" t="s">
        <v>178</v>
      </c>
    </row>
    <row r="48" spans="1:14" x14ac:dyDescent="0.3">
      <c r="A48" s="6" t="s">
        <v>185</v>
      </c>
    </row>
    <row r="49" spans="1:1" x14ac:dyDescent="0.3">
      <c r="A49" s="6" t="s">
        <v>207</v>
      </c>
    </row>
    <row r="50" spans="1:1" x14ac:dyDescent="0.3">
      <c r="A50" s="6" t="s">
        <v>178</v>
      </c>
    </row>
    <row r="51" spans="1:1" x14ac:dyDescent="0.3">
      <c r="A51" s="6" t="s">
        <v>186</v>
      </c>
    </row>
    <row r="52" spans="1:1" x14ac:dyDescent="0.3">
      <c r="A52" s="6" t="s">
        <v>208</v>
      </c>
    </row>
    <row r="53" spans="1:1" x14ac:dyDescent="0.3">
      <c r="A53" s="6" t="s">
        <v>178</v>
      </c>
    </row>
    <row r="55" spans="1:1" x14ac:dyDescent="0.3">
      <c r="A55" s="6" t="s">
        <v>187</v>
      </c>
    </row>
  </sheetData>
  <phoneticPr fontId="11" type="noConversion"/>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64668-A879-4237-B986-436E0A7BC98B}">
  <dimension ref="A1:L15"/>
  <sheetViews>
    <sheetView workbookViewId="0">
      <selection activeCell="F15" sqref="F15"/>
    </sheetView>
  </sheetViews>
  <sheetFormatPr defaultRowHeight="14.4" x14ac:dyDescent="0.3"/>
  <cols>
    <col min="1" max="1" width="13.109375" bestFit="1" customWidth="1"/>
    <col min="2" max="2" width="16.21875" bestFit="1" customWidth="1"/>
    <col min="4" max="4" width="12.109375" customWidth="1"/>
    <col min="7" max="7" width="8.77734375" style="28"/>
  </cols>
  <sheetData>
    <row r="1" spans="1:12" ht="15.6" x14ac:dyDescent="0.3">
      <c r="A1" s="22" t="s">
        <v>152</v>
      </c>
      <c r="B1" s="23" t="s">
        <v>868</v>
      </c>
      <c r="C1" s="23" t="s">
        <v>869</v>
      </c>
      <c r="D1" s="23"/>
      <c r="E1" s="24"/>
      <c r="K1" t="s">
        <v>867</v>
      </c>
    </row>
    <row r="2" spans="1:12" ht="15.6" x14ac:dyDescent="0.3">
      <c r="A2" s="17">
        <v>10</v>
      </c>
      <c r="B2" s="25">
        <f>IF(ISBLANK(A2), AVERAGE($A$2:$A$11), A2)</f>
        <v>10</v>
      </c>
      <c r="C2" s="25">
        <f>IF(ISBLANK(A2), MEDIAN($A$2:$A$11), A2)</f>
        <v>10</v>
      </c>
      <c r="D2" s="25">
        <f>IF(ISBLANK(A2), _xlfn.MODE.SNGL($A$2:$A$11),A2)</f>
        <v>10</v>
      </c>
      <c r="E2" s="26"/>
      <c r="G2" s="28">
        <f>IF(ISBLANK(A2),AVERAGE($A$2:$A$11), A2)</f>
        <v>10</v>
      </c>
      <c r="K2">
        <v>10</v>
      </c>
      <c r="L2">
        <f>IF(ISBLANK(K2), AVERAGE($K$2:$K$11), K2)</f>
        <v>10</v>
      </c>
    </row>
    <row r="3" spans="1:12" ht="15.6" x14ac:dyDescent="0.3">
      <c r="A3" s="18">
        <v>10</v>
      </c>
      <c r="B3" s="25">
        <f t="shared" ref="B3:B11" si="0">IF(ISBLANK(A3), AVERAGE($A$2:$A$11), A3)</f>
        <v>10</v>
      </c>
      <c r="C3" s="25">
        <f t="shared" ref="C3:C11" si="1">IF(ISBLANK(A3), MEDIAN($A$2:$A$11), A3)</f>
        <v>10</v>
      </c>
      <c r="D3" s="25">
        <f t="shared" ref="D3:D11" si="2">IF(ISBLANK(A3), _xlfn.MODE.SNGL($A$2:$A$11),A3)</f>
        <v>10</v>
      </c>
      <c r="E3" s="27"/>
      <c r="G3" s="28">
        <f>IF(ISBLANK(A3),AVERAGE($A$2:$A$11), A3)</f>
        <v>10</v>
      </c>
      <c r="K3">
        <v>20</v>
      </c>
      <c r="L3">
        <f t="shared" ref="L3:L11" si="3">IF(ISBLANK(K3), AVERAGE($K$2:$K$11), K3)</f>
        <v>20</v>
      </c>
    </row>
    <row r="4" spans="1:12" ht="15.6" x14ac:dyDescent="0.3">
      <c r="A4" s="17"/>
      <c r="B4" s="25">
        <f t="shared" si="0"/>
        <v>27.142857142857142</v>
      </c>
      <c r="C4" s="25">
        <f t="shared" si="1"/>
        <v>25</v>
      </c>
      <c r="D4" s="25">
        <f t="shared" si="2"/>
        <v>10</v>
      </c>
      <c r="E4" s="26"/>
      <c r="G4" s="28">
        <f>IF(ISBLANK(A4),AVERAGE($A$2:$A$11), A4)</f>
        <v>27.142857142857142</v>
      </c>
      <c r="K4">
        <v>30</v>
      </c>
      <c r="L4">
        <f t="shared" si="3"/>
        <v>30</v>
      </c>
    </row>
    <row r="5" spans="1:12" ht="15.6" x14ac:dyDescent="0.3">
      <c r="A5" s="18">
        <v>20</v>
      </c>
      <c r="B5" s="25">
        <f t="shared" si="0"/>
        <v>20</v>
      </c>
      <c r="C5" s="25">
        <f t="shared" si="1"/>
        <v>20</v>
      </c>
      <c r="D5" s="25">
        <f t="shared" si="2"/>
        <v>20</v>
      </c>
      <c r="E5" s="27"/>
      <c r="G5" s="28">
        <f>IF(ISBLANK(A5),AVERAGE($A$2:$A$11), A5)</f>
        <v>20</v>
      </c>
      <c r="L5">
        <f t="shared" si="3"/>
        <v>34.285714285714285</v>
      </c>
    </row>
    <row r="6" spans="1:12" ht="15.6" x14ac:dyDescent="0.3">
      <c r="A6" s="17">
        <v>25</v>
      </c>
      <c r="B6" s="25">
        <f t="shared" si="0"/>
        <v>25</v>
      </c>
      <c r="C6" s="25">
        <f t="shared" si="1"/>
        <v>25</v>
      </c>
      <c r="D6" s="25">
        <f t="shared" si="2"/>
        <v>25</v>
      </c>
      <c r="E6" s="26"/>
      <c r="G6" s="28">
        <f>IF(ISBLANK(A6),AVERAGE($A$2:$A$11), A6)</f>
        <v>25</v>
      </c>
      <c r="K6">
        <v>50</v>
      </c>
      <c r="L6">
        <f t="shared" si="3"/>
        <v>50</v>
      </c>
    </row>
    <row r="7" spans="1:12" ht="15.6" x14ac:dyDescent="0.3">
      <c r="A7" s="18"/>
      <c r="B7" s="25">
        <f t="shared" si="0"/>
        <v>27.142857142857142</v>
      </c>
      <c r="C7" s="25">
        <f t="shared" si="1"/>
        <v>25</v>
      </c>
      <c r="D7" s="25">
        <f t="shared" si="2"/>
        <v>10</v>
      </c>
      <c r="E7" s="27"/>
      <c r="G7" s="28">
        <f>IF(ISBLANK(A7),AVERAGE($A$2:$A$11), A7)</f>
        <v>27.142857142857142</v>
      </c>
      <c r="L7">
        <f t="shared" si="3"/>
        <v>34.285714285714285</v>
      </c>
    </row>
    <row r="8" spans="1:12" ht="15.6" x14ac:dyDescent="0.3">
      <c r="A8" s="17">
        <v>35</v>
      </c>
      <c r="B8" s="25">
        <f t="shared" si="0"/>
        <v>35</v>
      </c>
      <c r="C8" s="25">
        <f t="shared" si="1"/>
        <v>35</v>
      </c>
      <c r="D8" s="25">
        <f t="shared" si="2"/>
        <v>35</v>
      </c>
      <c r="E8" s="26"/>
      <c r="G8" s="28">
        <f>IF(ISBLANK(A8),AVERAGE($A$2:$A$11), A8)</f>
        <v>35</v>
      </c>
      <c r="K8">
        <v>60</v>
      </c>
      <c r="L8">
        <f t="shared" si="3"/>
        <v>60</v>
      </c>
    </row>
    <row r="9" spans="1:12" ht="15.6" x14ac:dyDescent="0.3">
      <c r="A9" s="18">
        <v>40</v>
      </c>
      <c r="B9" s="25">
        <f t="shared" si="0"/>
        <v>40</v>
      </c>
      <c r="C9" s="25">
        <f t="shared" si="1"/>
        <v>40</v>
      </c>
      <c r="D9" s="25">
        <f t="shared" si="2"/>
        <v>40</v>
      </c>
      <c r="E9" s="27"/>
      <c r="G9" s="28">
        <f>IF(ISBLANK(A9),AVERAGE($A$2:$A$11), A9)</f>
        <v>40</v>
      </c>
      <c r="K9">
        <v>40</v>
      </c>
      <c r="L9">
        <f t="shared" si="3"/>
        <v>40</v>
      </c>
    </row>
    <row r="10" spans="1:12" ht="15.6" x14ac:dyDescent="0.3">
      <c r="A10" s="17"/>
      <c r="B10" s="25">
        <f t="shared" si="0"/>
        <v>27.142857142857142</v>
      </c>
      <c r="C10" s="25">
        <f t="shared" si="1"/>
        <v>25</v>
      </c>
      <c r="D10" s="25">
        <f t="shared" si="2"/>
        <v>10</v>
      </c>
      <c r="E10" s="26"/>
      <c r="G10" s="28">
        <f>IF(ISBLANK(A10),AVERAGE($A$2:$A$11), A10)</f>
        <v>27.142857142857142</v>
      </c>
      <c r="L10">
        <f t="shared" si="3"/>
        <v>34.285714285714285</v>
      </c>
    </row>
    <row r="11" spans="1:12" ht="15.6" x14ac:dyDescent="0.3">
      <c r="A11" s="18">
        <v>50</v>
      </c>
      <c r="B11" s="25">
        <f t="shared" si="0"/>
        <v>50</v>
      </c>
      <c r="C11" s="25">
        <f t="shared" si="1"/>
        <v>50</v>
      </c>
      <c r="D11" s="25">
        <f t="shared" si="2"/>
        <v>50</v>
      </c>
      <c r="E11" s="27"/>
      <c r="G11" s="28">
        <f>IF(ISBLANK(A11),AVERAGE($A$2:$A$11), A11)</f>
        <v>50</v>
      </c>
      <c r="K11">
        <v>30</v>
      </c>
      <c r="L11">
        <f t="shared" si="3"/>
        <v>30</v>
      </c>
    </row>
    <row r="15" spans="1:12" x14ac:dyDescent="0.3">
      <c r="K15">
        <f>AVERAGE(K2:K11)</f>
        <v>34.285714285714285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695EF-8262-484C-972B-FEDCE8BEAA6C}">
  <dimension ref="A1:B11"/>
  <sheetViews>
    <sheetView workbookViewId="0">
      <selection activeCell="F6" sqref="F6"/>
    </sheetView>
  </sheetViews>
  <sheetFormatPr defaultRowHeight="14.4" x14ac:dyDescent="0.3"/>
  <cols>
    <col min="1" max="1" width="12.6640625" bestFit="1" customWidth="1"/>
    <col min="2" max="2" width="11.77734375" bestFit="1" customWidth="1"/>
  </cols>
  <sheetData>
    <row r="1" spans="1:2" ht="15.6" x14ac:dyDescent="0.3">
      <c r="A1" s="22" t="s">
        <v>152</v>
      </c>
    </row>
    <row r="2" spans="1:2" ht="15.6" x14ac:dyDescent="0.3">
      <c r="A2" s="17" t="s">
        <v>154</v>
      </c>
      <c r="B2" t="str">
        <f t="shared" ref="B2:B10" si="0">IF(ISBLANK(A2),"Unknown",A2)</f>
        <v>John Doe</v>
      </c>
    </row>
    <row r="3" spans="1:2" ht="15.6" x14ac:dyDescent="0.3">
      <c r="A3" s="18" t="s">
        <v>155</v>
      </c>
      <c r="B3" t="str">
        <f t="shared" si="0"/>
        <v>Jane Smith</v>
      </c>
    </row>
    <row r="4" spans="1:2" ht="15.6" x14ac:dyDescent="0.3">
      <c r="A4" s="17"/>
      <c r="B4" t="str">
        <f t="shared" si="0"/>
        <v>Unknown</v>
      </c>
    </row>
    <row r="5" spans="1:2" ht="15.6" x14ac:dyDescent="0.3">
      <c r="A5" s="18" t="s">
        <v>158</v>
      </c>
      <c r="B5" t="str">
        <f t="shared" si="0"/>
        <v>Alice Johnson</v>
      </c>
    </row>
    <row r="6" spans="1:2" ht="15.6" x14ac:dyDescent="0.3">
      <c r="A6" s="17" t="s">
        <v>154</v>
      </c>
      <c r="B6" t="str">
        <f t="shared" si="0"/>
        <v>John Doe</v>
      </c>
    </row>
    <row r="7" spans="1:2" ht="15.6" x14ac:dyDescent="0.3">
      <c r="A7" s="18"/>
      <c r="B7" t="str">
        <f t="shared" si="0"/>
        <v>Unknown</v>
      </c>
    </row>
    <row r="8" spans="1:2" ht="15.6" x14ac:dyDescent="0.3">
      <c r="A8" s="17" t="s">
        <v>158</v>
      </c>
      <c r="B8" t="str">
        <f t="shared" si="0"/>
        <v>Alice Johnson</v>
      </c>
    </row>
    <row r="9" spans="1:2" ht="15.6" x14ac:dyDescent="0.3">
      <c r="A9" s="18" t="s">
        <v>160</v>
      </c>
      <c r="B9" t="str">
        <f t="shared" si="0"/>
        <v>Bob Williams</v>
      </c>
    </row>
    <row r="10" spans="1:2" ht="15.6" x14ac:dyDescent="0.3">
      <c r="A10" s="17"/>
      <c r="B10" t="str">
        <f t="shared" si="0"/>
        <v>Unknown</v>
      </c>
    </row>
    <row r="11" spans="1:2" ht="15.6" x14ac:dyDescent="0.3">
      <c r="A11" s="18"/>
    </row>
  </sheetData>
  <autoFilter ref="A2:B11" xr:uid="{BD5695EF-8262-484C-972B-FEDCE8BEAA6C}"/>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A4767-FA04-48FD-A277-73D5733C4B78}">
  <dimension ref="C1:Q10"/>
  <sheetViews>
    <sheetView workbookViewId="0">
      <selection activeCell="M17" sqref="A1:XFD1048576"/>
    </sheetView>
  </sheetViews>
  <sheetFormatPr defaultRowHeight="15.6" x14ac:dyDescent="0.3"/>
  <cols>
    <col min="3" max="3" width="49" bestFit="1" customWidth="1"/>
    <col min="4" max="4" width="10.88671875" bestFit="1" customWidth="1"/>
    <col min="5" max="5" width="8.21875" bestFit="1" customWidth="1"/>
    <col min="11" max="11" width="24" bestFit="1" customWidth="1"/>
    <col min="16" max="16" width="12.5546875" style="6" bestFit="1" customWidth="1"/>
  </cols>
  <sheetData>
    <row r="1" spans="3:17" x14ac:dyDescent="0.3">
      <c r="C1" t="s">
        <v>25</v>
      </c>
      <c r="D1" t="s">
        <v>845</v>
      </c>
      <c r="E1" t="s">
        <v>846</v>
      </c>
    </row>
    <row r="2" spans="3:17" x14ac:dyDescent="0.3">
      <c r="C2" t="s">
        <v>25</v>
      </c>
      <c r="D2" t="s">
        <v>847</v>
      </c>
      <c r="E2" t="s">
        <v>846</v>
      </c>
      <c r="K2" t="s">
        <v>25</v>
      </c>
      <c r="L2" t="s">
        <v>831</v>
      </c>
      <c r="M2" t="s">
        <v>846</v>
      </c>
      <c r="P2" s="6" t="s">
        <v>851</v>
      </c>
      <c r="Q2" t="s">
        <v>852</v>
      </c>
    </row>
    <row r="3" spans="3:17" x14ac:dyDescent="0.3">
      <c r="C3" t="s">
        <v>25</v>
      </c>
      <c r="D3" t="s">
        <v>848</v>
      </c>
      <c r="E3" t="s">
        <v>846</v>
      </c>
      <c r="K3" t="s">
        <v>25</v>
      </c>
      <c r="L3" t="s">
        <v>850</v>
      </c>
      <c r="M3" t="s">
        <v>846</v>
      </c>
      <c r="P3" s="6" t="s">
        <v>853</v>
      </c>
      <c r="Q3" t="s">
        <v>854</v>
      </c>
    </row>
    <row r="4" spans="3:17" x14ac:dyDescent="0.3">
      <c r="C4" t="s">
        <v>25</v>
      </c>
      <c r="D4" t="s">
        <v>849</v>
      </c>
      <c r="E4" t="s">
        <v>846</v>
      </c>
      <c r="K4" t="s">
        <v>25</v>
      </c>
      <c r="L4" t="s">
        <v>848</v>
      </c>
      <c r="M4" t="s">
        <v>846</v>
      </c>
      <c r="P4" s="6" t="s">
        <v>855</v>
      </c>
      <c r="Q4" t="s">
        <v>856</v>
      </c>
    </row>
    <row r="5" spans="3:17" x14ac:dyDescent="0.3">
      <c r="C5" t="s">
        <v>25</v>
      </c>
      <c r="D5" t="s">
        <v>845</v>
      </c>
      <c r="E5" t="s">
        <v>846</v>
      </c>
      <c r="K5" t="s">
        <v>25</v>
      </c>
      <c r="L5" t="s">
        <v>849</v>
      </c>
      <c r="M5" t="s">
        <v>846</v>
      </c>
      <c r="P5" s="6" t="s">
        <v>857</v>
      </c>
      <c r="Q5" t="s">
        <v>858</v>
      </c>
    </row>
    <row r="6" spans="3:17" x14ac:dyDescent="0.3">
      <c r="C6" t="s">
        <v>25</v>
      </c>
      <c r="D6" t="s">
        <v>845</v>
      </c>
      <c r="E6" t="s">
        <v>846</v>
      </c>
      <c r="K6" t="s">
        <v>25</v>
      </c>
      <c r="L6" t="s">
        <v>845</v>
      </c>
      <c r="M6" t="s">
        <v>846</v>
      </c>
      <c r="P6" s="6" t="s">
        <v>859</v>
      </c>
      <c r="Q6" t="s">
        <v>860</v>
      </c>
    </row>
    <row r="10" spans="3:17" x14ac:dyDescent="0.3">
      <c r="C10" t="s">
        <v>861</v>
      </c>
      <c r="D10" t="s">
        <v>862</v>
      </c>
      <c r="E10" t="s">
        <v>863</v>
      </c>
      <c r="F10" t="s">
        <v>864</v>
      </c>
      <c r="G10" t="s">
        <v>865</v>
      </c>
      <c r="H10" t="s">
        <v>866</v>
      </c>
      <c r="I10">
        <v>4000</v>
      </c>
      <c r="J10">
        <v>6.1</v>
      </c>
      <c r="K10">
        <v>70000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6614B-265C-4203-89CD-AA26F3444001}">
  <dimension ref="A1:F35"/>
  <sheetViews>
    <sheetView workbookViewId="0">
      <selection activeCell="E35" sqref="E35"/>
    </sheetView>
  </sheetViews>
  <sheetFormatPr defaultColWidth="8.77734375" defaultRowHeight="15.6" x14ac:dyDescent="0.3"/>
  <cols>
    <col min="1" max="1" width="13.21875" style="6" customWidth="1"/>
    <col min="2" max="2" width="14.109375" style="6" customWidth="1"/>
    <col min="3" max="3" width="15.44140625" style="6" customWidth="1"/>
    <col min="4" max="4" width="15.6640625" style="6" customWidth="1"/>
    <col min="5" max="6" width="11.33203125" style="6" bestFit="1" customWidth="1"/>
    <col min="7" max="16384" width="8.77734375" style="6"/>
  </cols>
  <sheetData>
    <row r="1" spans="1:5" x14ac:dyDescent="0.3">
      <c r="A1" s="6" t="s">
        <v>188</v>
      </c>
      <c r="B1" s="6" t="s">
        <v>189</v>
      </c>
      <c r="C1" s="6" t="s">
        <v>190</v>
      </c>
      <c r="D1" s="6" t="s">
        <v>191</v>
      </c>
      <c r="E1" s="6" t="s">
        <v>173</v>
      </c>
    </row>
    <row r="2" spans="1:5" x14ac:dyDescent="0.3">
      <c r="A2" s="6" t="s">
        <v>154</v>
      </c>
      <c r="B2" s="6" t="s">
        <v>154</v>
      </c>
      <c r="C2" s="6" t="s">
        <v>157</v>
      </c>
      <c r="D2" s="6" t="s">
        <v>192</v>
      </c>
    </row>
    <row r="3" spans="1:5" x14ac:dyDescent="0.3">
      <c r="A3" s="6" t="s">
        <v>155</v>
      </c>
      <c r="B3" s="6" t="s">
        <v>155</v>
      </c>
      <c r="C3" s="6" t="s">
        <v>193</v>
      </c>
      <c r="D3" s="6" t="s">
        <v>194</v>
      </c>
    </row>
    <row r="4" spans="1:5" x14ac:dyDescent="0.3">
      <c r="A4" s="6" t="s">
        <v>159</v>
      </c>
      <c r="B4" s="6" t="s">
        <v>159</v>
      </c>
      <c r="C4" s="6" t="s">
        <v>159</v>
      </c>
      <c r="D4" s="6" t="s">
        <v>195</v>
      </c>
    </row>
    <row r="6" spans="1:5" x14ac:dyDescent="0.3">
      <c r="A6" s="6" t="s">
        <v>160</v>
      </c>
      <c r="B6" s="6" t="s">
        <v>160</v>
      </c>
      <c r="C6" s="6" t="s">
        <v>161</v>
      </c>
      <c r="D6" s="6" t="s">
        <v>196</v>
      </c>
    </row>
    <row r="10" spans="1:5" x14ac:dyDescent="0.3">
      <c r="A10" s="6" t="s">
        <v>0</v>
      </c>
    </row>
    <row r="12" spans="1:5" x14ac:dyDescent="0.3">
      <c r="A12" s="6" t="s">
        <v>197</v>
      </c>
    </row>
    <row r="13" spans="1:5" x14ac:dyDescent="0.3">
      <c r="A13" s="6" t="s">
        <v>198</v>
      </c>
    </row>
    <row r="14" spans="1:5" x14ac:dyDescent="0.3">
      <c r="A14" s="6" t="s">
        <v>202</v>
      </c>
    </row>
    <row r="15" spans="1:5" x14ac:dyDescent="0.3">
      <c r="A15" s="6" t="s">
        <v>178</v>
      </c>
    </row>
    <row r="16" spans="1:5" x14ac:dyDescent="0.3">
      <c r="A16" s="6" t="s">
        <v>199</v>
      </c>
    </row>
    <row r="17" spans="1:6" x14ac:dyDescent="0.3">
      <c r="A17" s="6" t="s">
        <v>203</v>
      </c>
    </row>
    <row r="18" spans="1:6" x14ac:dyDescent="0.3">
      <c r="A18" s="6" t="s">
        <v>178</v>
      </c>
    </row>
    <row r="19" spans="1:6" x14ac:dyDescent="0.3">
      <c r="A19" s="6" t="s">
        <v>200</v>
      </c>
    </row>
    <row r="20" spans="1:6" x14ac:dyDescent="0.3">
      <c r="A20" s="6" t="s">
        <v>204</v>
      </c>
    </row>
    <row r="21" spans="1:6" x14ac:dyDescent="0.3">
      <c r="A21" s="6" t="s">
        <v>178</v>
      </c>
    </row>
    <row r="23" spans="1:6" x14ac:dyDescent="0.3">
      <c r="A23" s="6" t="s">
        <v>201</v>
      </c>
    </row>
    <row r="27" spans="1:6" x14ac:dyDescent="0.3">
      <c r="B27" s="6" t="s">
        <v>757</v>
      </c>
      <c r="C27" s="6" t="str">
        <f>TRIM(B27)</f>
        <v>amit</v>
      </c>
      <c r="D27" s="6" t="s">
        <v>821</v>
      </c>
    </row>
    <row r="32" spans="1:6" x14ac:dyDescent="0.3">
      <c r="D32" s="6" t="s">
        <v>844</v>
      </c>
      <c r="E32" s="6" t="str">
        <f>TRIM(D32)</f>
        <v>amiT KuMar</v>
      </c>
      <c r="F32" s="6" t="str">
        <f>PROPER(E32)</f>
        <v>Amit Kumar</v>
      </c>
    </row>
    <row r="35" spans="4:5" x14ac:dyDescent="0.3">
      <c r="D35" s="6">
        <v>34234</v>
      </c>
      <c r="E35" s="39" t="str">
        <f>TRIM(D35)</f>
        <v>34234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D0E08-DCD8-43E0-88CC-6C6A6080D560}">
  <dimension ref="A1:J57"/>
  <sheetViews>
    <sheetView workbookViewId="0">
      <selection activeCell="K10" sqref="K10"/>
    </sheetView>
  </sheetViews>
  <sheetFormatPr defaultColWidth="8.77734375" defaultRowHeight="15.6" x14ac:dyDescent="0.3"/>
  <cols>
    <col min="1" max="1" width="13.6640625" style="6" customWidth="1"/>
    <col min="2" max="2" width="16.44140625" style="6" bestFit="1" customWidth="1"/>
    <col min="3" max="3" width="19.44140625" style="6" customWidth="1"/>
    <col min="4" max="4" width="18.5546875" style="6" customWidth="1"/>
    <col min="5" max="5" width="21.21875" style="6" customWidth="1"/>
    <col min="6" max="6" width="27.44140625" style="6" customWidth="1"/>
    <col min="7" max="8" width="10.44140625" style="6" customWidth="1"/>
    <col min="9" max="9" width="15" style="6" bestFit="1" customWidth="1"/>
    <col min="10" max="10" width="11.21875" style="5" bestFit="1" customWidth="1"/>
    <col min="11" max="16384" width="8.77734375" style="6"/>
  </cols>
  <sheetData>
    <row r="1" spans="1:10" x14ac:dyDescent="0.3">
      <c r="A1" s="6" t="s">
        <v>152</v>
      </c>
      <c r="B1" s="5" t="s">
        <v>209</v>
      </c>
      <c r="C1" s="6" t="s">
        <v>210</v>
      </c>
      <c r="D1" s="6" t="s">
        <v>211</v>
      </c>
      <c r="E1" s="6" t="s">
        <v>173</v>
      </c>
    </row>
    <row r="2" spans="1:10" x14ac:dyDescent="0.3">
      <c r="A2" s="6">
        <v>45061</v>
      </c>
      <c r="B2" s="5">
        <v>45061</v>
      </c>
    </row>
    <row r="3" spans="1:10" x14ac:dyDescent="0.3">
      <c r="A3" s="6">
        <v>45097</v>
      </c>
      <c r="B3" s="5">
        <v>45097</v>
      </c>
    </row>
    <row r="4" spans="1:10" x14ac:dyDescent="0.3">
      <c r="B4" s="5"/>
      <c r="C4" s="6" t="s">
        <v>212</v>
      </c>
      <c r="J4" s="5">
        <v>45363</v>
      </c>
    </row>
    <row r="5" spans="1:10" x14ac:dyDescent="0.3">
      <c r="A5" s="6">
        <v>45117</v>
      </c>
      <c r="B5" s="5">
        <v>45117</v>
      </c>
    </row>
    <row r="6" spans="1:10" x14ac:dyDescent="0.3">
      <c r="A6" s="6">
        <v>45143</v>
      </c>
      <c r="B6" s="5">
        <v>45143</v>
      </c>
    </row>
    <row r="7" spans="1:10" x14ac:dyDescent="0.3">
      <c r="B7" s="5"/>
      <c r="D7" s="6">
        <v>1234.56</v>
      </c>
      <c r="I7" s="40">
        <v>3453435.00098097</v>
      </c>
    </row>
    <row r="8" spans="1:10" x14ac:dyDescent="0.3">
      <c r="B8" s="5"/>
    </row>
    <row r="9" spans="1:10" x14ac:dyDescent="0.3">
      <c r="A9" s="6">
        <v>45184</v>
      </c>
      <c r="B9" s="5">
        <v>45184</v>
      </c>
      <c r="C9" s="6" t="s">
        <v>213</v>
      </c>
    </row>
    <row r="10" spans="1:10" x14ac:dyDescent="0.3">
      <c r="B10" s="5"/>
      <c r="D10" s="6">
        <v>789</v>
      </c>
    </row>
    <row r="11" spans="1:10" x14ac:dyDescent="0.3">
      <c r="A11" s="6">
        <v>45224</v>
      </c>
      <c r="B11" s="5">
        <v>45224</v>
      </c>
    </row>
    <row r="13" spans="1:10" x14ac:dyDescent="0.3">
      <c r="A13" s="6" t="s">
        <v>0</v>
      </c>
    </row>
    <row r="15" spans="1:10" x14ac:dyDescent="0.3">
      <c r="A15" s="6" t="s">
        <v>165</v>
      </c>
    </row>
    <row r="16" spans="1:10" x14ac:dyDescent="0.3">
      <c r="A16" s="6" t="s">
        <v>214</v>
      </c>
    </row>
    <row r="17" spans="1:1" x14ac:dyDescent="0.3">
      <c r="A17" s="6" t="s">
        <v>738</v>
      </c>
    </row>
    <row r="18" spans="1:1" x14ac:dyDescent="0.3">
      <c r="A18" s="6" t="s">
        <v>178</v>
      </c>
    </row>
    <row r="19" spans="1:1" x14ac:dyDescent="0.3">
      <c r="A19" s="6" t="s">
        <v>215</v>
      </c>
    </row>
    <row r="20" spans="1:1" x14ac:dyDescent="0.3">
      <c r="A20" s="6" t="s">
        <v>739</v>
      </c>
    </row>
    <row r="21" spans="1:1" x14ac:dyDescent="0.3">
      <c r="A21" s="6" t="s">
        <v>740</v>
      </c>
    </row>
    <row r="22" spans="1:1" x14ac:dyDescent="0.3">
      <c r="A22" s="6" t="s">
        <v>178</v>
      </c>
    </row>
    <row r="23" spans="1:1" x14ac:dyDescent="0.3">
      <c r="A23" s="6" t="s">
        <v>216</v>
      </c>
    </row>
    <row r="24" spans="1:1" x14ac:dyDescent="0.3">
      <c r="A24" s="6" t="s">
        <v>741</v>
      </c>
    </row>
    <row r="25" spans="1:1" x14ac:dyDescent="0.3">
      <c r="A25" s="6" t="s">
        <v>742</v>
      </c>
    </row>
    <row r="26" spans="1:1" x14ac:dyDescent="0.3">
      <c r="A26" s="6" t="s">
        <v>178</v>
      </c>
    </row>
    <row r="28" spans="1:1" x14ac:dyDescent="0.3">
      <c r="A28" s="6" t="s">
        <v>217</v>
      </c>
    </row>
    <row r="33" spans="1:8" x14ac:dyDescent="0.3">
      <c r="A33" s="6" t="s">
        <v>218</v>
      </c>
    </row>
    <row r="35" spans="1:8" x14ac:dyDescent="0.3">
      <c r="A35" s="6" t="s">
        <v>152</v>
      </c>
      <c r="B35" s="6" t="s">
        <v>209</v>
      </c>
      <c r="C35" s="6" t="s">
        <v>210</v>
      </c>
      <c r="D35" s="6" t="s">
        <v>211</v>
      </c>
      <c r="E35" s="6" t="s">
        <v>219</v>
      </c>
      <c r="F35" s="6" t="s">
        <v>220</v>
      </c>
      <c r="G35" s="6" t="s">
        <v>173</v>
      </c>
      <c r="H35" s="6" t="s">
        <v>174</v>
      </c>
    </row>
    <row r="36" spans="1:8" x14ac:dyDescent="0.3">
      <c r="A36" s="6">
        <v>45061</v>
      </c>
      <c r="B36" s="6">
        <v>45061</v>
      </c>
    </row>
    <row r="37" spans="1:8" x14ac:dyDescent="0.3">
      <c r="A37" s="6">
        <v>45097</v>
      </c>
      <c r="B37" s="6">
        <v>45097</v>
      </c>
    </row>
    <row r="38" spans="1:8" x14ac:dyDescent="0.3">
      <c r="C38" s="6" t="s">
        <v>212</v>
      </c>
    </row>
    <row r="39" spans="1:8" x14ac:dyDescent="0.3">
      <c r="A39" s="6">
        <v>45117</v>
      </c>
      <c r="B39" s="6">
        <v>45117</v>
      </c>
    </row>
    <row r="40" spans="1:8" x14ac:dyDescent="0.3">
      <c r="A40" s="6">
        <v>45143</v>
      </c>
      <c r="B40" s="6">
        <v>45143</v>
      </c>
    </row>
    <row r="41" spans="1:8" x14ac:dyDescent="0.3">
      <c r="D41" s="6">
        <v>1234.56</v>
      </c>
    </row>
    <row r="42" spans="1:8" x14ac:dyDescent="0.3">
      <c r="E42" s="6">
        <v>0.75</v>
      </c>
    </row>
    <row r="43" spans="1:8" x14ac:dyDescent="0.3">
      <c r="A43" s="6">
        <v>45184</v>
      </c>
      <c r="B43" s="6">
        <v>45184</v>
      </c>
      <c r="C43" s="6" t="s">
        <v>213</v>
      </c>
    </row>
    <row r="44" spans="1:8" x14ac:dyDescent="0.3">
      <c r="D44" s="6">
        <v>789</v>
      </c>
    </row>
    <row r="45" spans="1:8" x14ac:dyDescent="0.3">
      <c r="A45" s="6">
        <v>45224</v>
      </c>
      <c r="B45" s="6">
        <v>45224</v>
      </c>
    </row>
    <row r="46" spans="1:8" x14ac:dyDescent="0.3">
      <c r="F46" s="6">
        <v>567</v>
      </c>
    </row>
    <row r="48" spans="1:8" x14ac:dyDescent="0.3">
      <c r="A48" s="6" t="s">
        <v>0</v>
      </c>
    </row>
    <row r="50" spans="1:1" x14ac:dyDescent="0.3">
      <c r="A50" s="6" t="s">
        <v>222</v>
      </c>
    </row>
    <row r="51" spans="1:1" x14ac:dyDescent="0.3">
      <c r="A51" s="6" t="s">
        <v>743</v>
      </c>
    </row>
    <row r="52" spans="1:1" x14ac:dyDescent="0.3">
      <c r="A52" s="6" t="s">
        <v>744</v>
      </c>
    </row>
    <row r="53" spans="1:1" x14ac:dyDescent="0.3">
      <c r="A53" s="6" t="s">
        <v>745</v>
      </c>
    </row>
    <row r="54" spans="1:1" x14ac:dyDescent="0.3">
      <c r="A54" s="6" t="s">
        <v>746</v>
      </c>
    </row>
    <row r="55" spans="1:1" x14ac:dyDescent="0.3">
      <c r="A55" s="6" t="s">
        <v>747</v>
      </c>
    </row>
    <row r="57" spans="1:1" x14ac:dyDescent="0.3">
      <c r="A57" s="6" t="s">
        <v>221</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3BDFD-A1C3-4472-897D-EC94620C34BA}">
  <dimension ref="A1:M100"/>
  <sheetViews>
    <sheetView topLeftCell="A41" workbookViewId="0">
      <selection activeCell="E57" sqref="A1:XFD1048576"/>
    </sheetView>
  </sheetViews>
  <sheetFormatPr defaultColWidth="8.77734375" defaultRowHeight="15.6" x14ac:dyDescent="0.3"/>
  <cols>
    <col min="1" max="1" width="13.6640625" style="6" customWidth="1"/>
    <col min="2" max="2" width="25.21875" style="6" customWidth="1"/>
    <col min="3" max="3" width="25.77734375" style="6" customWidth="1"/>
    <col min="4" max="4" width="22.33203125" style="6" customWidth="1"/>
    <col min="5" max="12" width="8.77734375" style="6"/>
    <col min="13" max="13" width="31.44140625" style="6" bestFit="1" customWidth="1"/>
    <col min="14" max="16384" width="8.77734375" style="6"/>
  </cols>
  <sheetData>
    <row r="1" spans="1:1" x14ac:dyDescent="0.3">
      <c r="A1" s="6" t="s">
        <v>223</v>
      </c>
    </row>
    <row r="3" spans="1:1" x14ac:dyDescent="0.3">
      <c r="A3" s="6" t="s">
        <v>254</v>
      </c>
    </row>
    <row r="5" spans="1:1" x14ac:dyDescent="0.3">
      <c r="A5" s="6" t="s">
        <v>255</v>
      </c>
    </row>
    <row r="6" spans="1:1" x14ac:dyDescent="0.3">
      <c r="A6" s="6" t="s">
        <v>224</v>
      </c>
    </row>
    <row r="7" spans="1:1" x14ac:dyDescent="0.3">
      <c r="A7" s="6" t="s">
        <v>225</v>
      </c>
    </row>
    <row r="8" spans="1:1" x14ac:dyDescent="0.3">
      <c r="A8" s="6" t="s">
        <v>256</v>
      </c>
    </row>
    <row r="10" spans="1:1" x14ac:dyDescent="0.3">
      <c r="A10" s="6" t="s">
        <v>257</v>
      </c>
    </row>
    <row r="11" spans="1:1" x14ac:dyDescent="0.3">
      <c r="A11" s="6" t="s">
        <v>226</v>
      </c>
    </row>
    <row r="12" spans="1:1" x14ac:dyDescent="0.3">
      <c r="A12" s="6" t="s">
        <v>258</v>
      </c>
    </row>
    <row r="14" spans="1:1" x14ac:dyDescent="0.3">
      <c r="A14" s="6" t="s">
        <v>227</v>
      </c>
    </row>
    <row r="15" spans="1:1" x14ac:dyDescent="0.3">
      <c r="A15" s="6" t="s">
        <v>228</v>
      </c>
    </row>
    <row r="17" spans="1:1" x14ac:dyDescent="0.3">
      <c r="A17" s="6" t="s">
        <v>229</v>
      </c>
    </row>
    <row r="19" spans="1:1" x14ac:dyDescent="0.3">
      <c r="A19" s="6" t="s">
        <v>259</v>
      </c>
    </row>
    <row r="21" spans="1:1" x14ac:dyDescent="0.3">
      <c r="A21" s="6" t="s">
        <v>230</v>
      </c>
    </row>
    <row r="22" spans="1:1" x14ac:dyDescent="0.3">
      <c r="A22" s="6" t="s">
        <v>260</v>
      </c>
    </row>
    <row r="23" spans="1:1" x14ac:dyDescent="0.3">
      <c r="A23" s="6" t="s">
        <v>261</v>
      </c>
    </row>
    <row r="24" spans="1:1" x14ac:dyDescent="0.3">
      <c r="A24" s="6" t="s">
        <v>262</v>
      </c>
    </row>
    <row r="25" spans="1:1" x14ac:dyDescent="0.3">
      <c r="A25" s="6" t="s">
        <v>263</v>
      </c>
    </row>
    <row r="27" spans="1:1" x14ac:dyDescent="0.3">
      <c r="A27" s="6" t="s">
        <v>264</v>
      </c>
    </row>
    <row r="28" spans="1:1" x14ac:dyDescent="0.3">
      <c r="A28" s="6" t="s">
        <v>265</v>
      </c>
    </row>
    <row r="29" spans="1:1" x14ac:dyDescent="0.3">
      <c r="A29" s="6" t="s">
        <v>231</v>
      </c>
    </row>
    <row r="31" spans="1:1" x14ac:dyDescent="0.3">
      <c r="A31" s="6" t="s">
        <v>232</v>
      </c>
    </row>
    <row r="33" spans="1:13" x14ac:dyDescent="0.3">
      <c r="A33" s="6" t="s">
        <v>266</v>
      </c>
    </row>
    <row r="34" spans="1:13" x14ac:dyDescent="0.3">
      <c r="A34" s="6" t="s">
        <v>267</v>
      </c>
    </row>
    <row r="36" spans="1:13" x14ac:dyDescent="0.3">
      <c r="A36" s="6" t="s">
        <v>233</v>
      </c>
    </row>
    <row r="41" spans="1:13" x14ac:dyDescent="0.3">
      <c r="A41" s="6" t="s">
        <v>234</v>
      </c>
    </row>
    <row r="43" spans="1:13" x14ac:dyDescent="0.3">
      <c r="A43" s="6" t="s">
        <v>152</v>
      </c>
      <c r="B43" s="6" t="s">
        <v>235</v>
      </c>
      <c r="C43" s="6" t="s">
        <v>236</v>
      </c>
      <c r="D43" s="6" t="s">
        <v>237</v>
      </c>
      <c r="E43" s="43"/>
      <c r="F43" s="43" t="s">
        <v>758</v>
      </c>
      <c r="G43" s="43" t="s">
        <v>759</v>
      </c>
      <c r="H43" s="43" t="s">
        <v>760</v>
      </c>
      <c r="I43" s="43" t="s">
        <v>870</v>
      </c>
      <c r="J43" s="43" t="s">
        <v>871</v>
      </c>
      <c r="K43" s="43"/>
    </row>
    <row r="44" spans="1:13" x14ac:dyDescent="0.3">
      <c r="A44" s="6">
        <v>10</v>
      </c>
      <c r="B44" s="6">
        <f>_xlfn.QUARTILE.INC(Table12[Original Data],1)</f>
        <v>21.25</v>
      </c>
      <c r="C44" s="6">
        <f>_xlfn.QUARTILE.INC(Table12[Original Data],3)</f>
        <v>43.75</v>
      </c>
      <c r="D44" s="6" t="s">
        <v>238</v>
      </c>
      <c r="E44" s="17">
        <v>10</v>
      </c>
      <c r="F44" s="6">
        <f>_xlfn.QUARTILE.INC(E44:E53, 1)</f>
        <v>21.25</v>
      </c>
      <c r="G44" s="6">
        <f>_xlfn.QUARTILE.INC(E44:E53, 3)</f>
        <v>43.75</v>
      </c>
      <c r="H44" s="6">
        <f>G44-F44</f>
        <v>22.5</v>
      </c>
      <c r="I44" s="6">
        <f>F44-1.5*H44</f>
        <v>-12.5</v>
      </c>
      <c r="J44" s="6">
        <f>G44+1.5*H44</f>
        <v>77.5</v>
      </c>
      <c r="K44" s="6" t="str">
        <f>IF(OR(E44 &lt; $I$44, E44 &gt; $J$44), "Yes", "No")</f>
        <v>No</v>
      </c>
      <c r="L44" s="6" t="str">
        <f>IF(OR(E44&gt;$J$44, E44&lt;$I$44), "yes", "no")</f>
        <v>no</v>
      </c>
      <c r="M44" s="6" t="str">
        <f>IF(OR(_xlfn.QUARTILE.INC(E44:E53, 1) &lt; $I$44, _xlfn.QUARTILE.INC(E44:E53, 1) &gt; $J$44, _xlfn.QUARTILE.INC(E44:E53, 3) &lt; $I$44, _xlfn.QUARTILE.INC(E44:E53, 3) &gt; $J$44, G44-F44 &lt; F44-1.5*H44, G44-F44 &gt; G44+1.5*H44), "Yes", "No")</f>
        <v>No</v>
      </c>
    </row>
    <row r="45" spans="1:13" x14ac:dyDescent="0.3">
      <c r="A45" s="6">
        <v>15</v>
      </c>
      <c r="B45" s="6">
        <f>_xlfn.QUARTILE.INC(Table12[Original Data],1)</f>
        <v>21.25</v>
      </c>
      <c r="C45" s="6">
        <f>_xlfn.QUARTILE.INC(Table12[Original Data],3)</f>
        <v>43.75</v>
      </c>
      <c r="D45" s="6" t="s">
        <v>238</v>
      </c>
      <c r="E45" s="18">
        <v>15</v>
      </c>
      <c r="F45" s="6">
        <f>_xlfn.QUARTILE.INC(E44:E53,1)</f>
        <v>21.25</v>
      </c>
      <c r="G45" s="6">
        <f>_xlfn.QUARTILE.INC(E44:E53,3)</f>
        <v>43.75</v>
      </c>
      <c r="H45" s="6">
        <f>G45-F45</f>
        <v>22.5</v>
      </c>
      <c r="I45" s="6">
        <f>F45-1.5*H45</f>
        <v>-12.5</v>
      </c>
      <c r="K45" s="6" t="str">
        <f t="shared" ref="K44:K53" si="0">IF(OR(E45 &lt; $I$44, E45 &gt; $J$44), "Yes", "No")</f>
        <v>No</v>
      </c>
      <c r="L45" s="6" t="str">
        <f t="shared" ref="L45:L53" si="1">IF(OR(E45&gt;$J$44, E45&lt;$I$44), "yes", "no")</f>
        <v>no</v>
      </c>
      <c r="M45" s="6" t="str">
        <f t="shared" ref="M45:M53" si="2">IF(OR(_xlfn.QUARTILE.INC(E45:E54, 1) &lt; $I$44, _xlfn.QUARTILE.INC(E45:E54, 1) &gt; $J$44, _xlfn.QUARTILE.INC(E45:E54, 3) &lt; $I$44, _xlfn.QUARTILE.INC(E45:E54, 3) &gt; $J$44, G45-F45 &lt; F45-1.5*H45, G45-F45 &gt; G45+1.5*H45), "Yes", "No")</f>
        <v>No</v>
      </c>
    </row>
    <row r="46" spans="1:13" x14ac:dyDescent="0.3">
      <c r="A46" s="6">
        <v>20</v>
      </c>
      <c r="B46" s="6">
        <f>_xlfn.QUARTILE.INC(Table12[Original Data],1)</f>
        <v>21.25</v>
      </c>
      <c r="C46" s="6">
        <f>_xlfn.QUARTILE.INC(Table12[Original Data],3)</f>
        <v>43.75</v>
      </c>
      <c r="D46" s="6" t="s">
        <v>238</v>
      </c>
      <c r="E46" s="17">
        <v>20</v>
      </c>
      <c r="K46" s="6" t="str">
        <f t="shared" si="0"/>
        <v>No</v>
      </c>
      <c r="L46" s="6" t="str">
        <f t="shared" si="1"/>
        <v>no</v>
      </c>
      <c r="M46" s="6" t="str">
        <f t="shared" si="2"/>
        <v>No</v>
      </c>
    </row>
    <row r="47" spans="1:13" x14ac:dyDescent="0.3">
      <c r="A47" s="6">
        <v>25</v>
      </c>
      <c r="B47" s="6">
        <f>_xlfn.QUARTILE.INC(Table12[Original Data],1)</f>
        <v>21.25</v>
      </c>
      <c r="C47" s="6">
        <f>_xlfn.QUARTILE.INC(Table12[Original Data],3)</f>
        <v>43.75</v>
      </c>
      <c r="D47" s="6" t="s">
        <v>238</v>
      </c>
      <c r="E47" s="18">
        <v>25</v>
      </c>
      <c r="K47" s="6" t="str">
        <f t="shared" si="0"/>
        <v>No</v>
      </c>
      <c r="L47" s="6" t="str">
        <f t="shared" si="1"/>
        <v>no</v>
      </c>
      <c r="M47" s="6" t="str">
        <f t="shared" si="2"/>
        <v>No</v>
      </c>
    </row>
    <row r="48" spans="1:13" x14ac:dyDescent="0.3">
      <c r="A48" s="6">
        <v>30</v>
      </c>
      <c r="B48" s="6">
        <f>_xlfn.QUARTILE.INC(Table12[Original Data],1)</f>
        <v>21.25</v>
      </c>
      <c r="C48" s="6">
        <f>_xlfn.QUARTILE.INC(Table12[Original Data],3)</f>
        <v>43.75</v>
      </c>
      <c r="D48" s="6" t="s">
        <v>238</v>
      </c>
      <c r="E48" s="17">
        <v>30</v>
      </c>
      <c r="K48" s="6" t="str">
        <f t="shared" si="0"/>
        <v>No</v>
      </c>
      <c r="L48" s="6" t="str">
        <f t="shared" si="1"/>
        <v>no</v>
      </c>
      <c r="M48" s="6" t="str">
        <f t="shared" si="2"/>
        <v>No</v>
      </c>
    </row>
    <row r="49" spans="1:13" x14ac:dyDescent="0.3">
      <c r="A49" s="6">
        <v>100</v>
      </c>
      <c r="B49" s="6">
        <f>_xlfn.QUARTILE.INC(Table12[Original Data],1)</f>
        <v>21.25</v>
      </c>
      <c r="C49" s="6">
        <f>_xlfn.QUARTILE.INC(Table12[Original Data],3)</f>
        <v>43.75</v>
      </c>
      <c r="D49" s="6" t="s">
        <v>239</v>
      </c>
      <c r="E49" s="18">
        <v>100</v>
      </c>
      <c r="K49" s="6" t="str">
        <f t="shared" si="0"/>
        <v>Yes</v>
      </c>
      <c r="L49" s="6" t="str">
        <f t="shared" si="1"/>
        <v>yes</v>
      </c>
      <c r="M49" s="6" t="str">
        <f t="shared" si="2"/>
        <v>No</v>
      </c>
    </row>
    <row r="50" spans="1:13" x14ac:dyDescent="0.3">
      <c r="A50" s="6">
        <v>35</v>
      </c>
      <c r="B50" s="6">
        <f>_xlfn.QUARTILE.INC(Table12[Original Data],1)</f>
        <v>21.25</v>
      </c>
      <c r="C50" s="6">
        <f>_xlfn.QUARTILE.INC(Table12[Original Data],3)</f>
        <v>43.75</v>
      </c>
      <c r="D50" s="6" t="s">
        <v>238</v>
      </c>
      <c r="E50" s="17">
        <v>35</v>
      </c>
      <c r="K50" s="6" t="str">
        <f t="shared" si="0"/>
        <v>No</v>
      </c>
      <c r="L50" s="6" t="str">
        <f t="shared" si="1"/>
        <v>no</v>
      </c>
      <c r="M50" s="6" t="str">
        <f t="shared" si="2"/>
        <v>No</v>
      </c>
    </row>
    <row r="51" spans="1:13" x14ac:dyDescent="0.3">
      <c r="A51" s="6">
        <v>40</v>
      </c>
      <c r="B51" s="6">
        <f>_xlfn.QUARTILE.INC(Table12[Original Data],1)</f>
        <v>21.25</v>
      </c>
      <c r="C51" s="6">
        <f>_xlfn.QUARTILE.INC(Table12[Original Data],3)</f>
        <v>43.75</v>
      </c>
      <c r="D51" s="6" t="s">
        <v>238</v>
      </c>
      <c r="E51" s="18">
        <v>40</v>
      </c>
      <c r="K51" s="6" t="str">
        <f t="shared" si="0"/>
        <v>No</v>
      </c>
      <c r="L51" s="6" t="str">
        <f t="shared" si="1"/>
        <v>no</v>
      </c>
      <c r="M51" s="6" t="str">
        <f t="shared" si="2"/>
        <v>No</v>
      </c>
    </row>
    <row r="52" spans="1:13" x14ac:dyDescent="0.3">
      <c r="A52" s="6">
        <v>45</v>
      </c>
      <c r="B52" s="6">
        <f>_xlfn.QUARTILE.INC(Table12[Original Data],1)</f>
        <v>21.25</v>
      </c>
      <c r="C52" s="6">
        <f>_xlfn.QUARTILE.INC(Table12[Original Data],3)</f>
        <v>43.75</v>
      </c>
      <c r="D52" s="6" t="s">
        <v>238</v>
      </c>
      <c r="E52" s="17">
        <v>45</v>
      </c>
      <c r="K52" s="6" t="str">
        <f t="shared" si="0"/>
        <v>No</v>
      </c>
      <c r="L52" s="6" t="str">
        <f t="shared" si="1"/>
        <v>no</v>
      </c>
      <c r="M52" s="6" t="str">
        <f t="shared" si="2"/>
        <v>No</v>
      </c>
    </row>
    <row r="53" spans="1:13" x14ac:dyDescent="0.3">
      <c r="A53" s="6">
        <v>50</v>
      </c>
      <c r="B53" s="6">
        <f>_xlfn.QUARTILE.INC(Table12[Original Data],1)</f>
        <v>21.25</v>
      </c>
      <c r="C53" s="6">
        <f>_xlfn.QUARTILE.INC(Table12[Original Data],3)</f>
        <v>43.75</v>
      </c>
      <c r="D53" s="6" t="s">
        <v>238</v>
      </c>
      <c r="E53" s="18">
        <v>50</v>
      </c>
      <c r="K53" s="6" t="str">
        <f t="shared" si="0"/>
        <v>No</v>
      </c>
      <c r="L53" s="6" t="str">
        <f t="shared" si="1"/>
        <v>no</v>
      </c>
      <c r="M53" s="6" t="str">
        <f t="shared" si="2"/>
        <v>No</v>
      </c>
    </row>
    <row r="55" spans="1:13" x14ac:dyDescent="0.3">
      <c r="A55" s="6" t="s">
        <v>0</v>
      </c>
    </row>
    <row r="57" spans="1:13" x14ac:dyDescent="0.3">
      <c r="A57" s="6" t="s">
        <v>240</v>
      </c>
    </row>
    <row r="58" spans="1:13" x14ac:dyDescent="0.3">
      <c r="A58" s="6" t="s">
        <v>241</v>
      </c>
    </row>
    <row r="59" spans="1:13" x14ac:dyDescent="0.3">
      <c r="A59" s="6" t="s">
        <v>268</v>
      </c>
    </row>
    <row r="60" spans="1:13" x14ac:dyDescent="0.3">
      <c r="A60" s="6" t="s">
        <v>269</v>
      </c>
    </row>
    <row r="61" spans="1:13" x14ac:dyDescent="0.3">
      <c r="A61" s="6" t="s">
        <v>270</v>
      </c>
    </row>
    <row r="62" spans="1:13" x14ac:dyDescent="0.3">
      <c r="A62" s="6" t="s">
        <v>242</v>
      </c>
    </row>
    <row r="63" spans="1:13" x14ac:dyDescent="0.3">
      <c r="A63" s="6" t="s">
        <v>271</v>
      </c>
    </row>
    <row r="64" spans="1:13" x14ac:dyDescent="0.3">
      <c r="A64" s="6" t="s">
        <v>272</v>
      </c>
    </row>
    <row r="65" spans="1:5" x14ac:dyDescent="0.3">
      <c r="A65" s="6" t="s">
        <v>243</v>
      </c>
    </row>
    <row r="66" spans="1:5" x14ac:dyDescent="0.3">
      <c r="A66" s="6" t="s">
        <v>273</v>
      </c>
    </row>
    <row r="67" spans="1:5" x14ac:dyDescent="0.3">
      <c r="A67" s="6" t="s">
        <v>244</v>
      </c>
    </row>
    <row r="69" spans="1:5" x14ac:dyDescent="0.3">
      <c r="A69" s="6" t="s">
        <v>245</v>
      </c>
    </row>
    <row r="75" spans="1:5" x14ac:dyDescent="0.3">
      <c r="A75" s="6" t="s">
        <v>246</v>
      </c>
    </row>
    <row r="77" spans="1:5" x14ac:dyDescent="0.3">
      <c r="A77" s="6" t="s">
        <v>152</v>
      </c>
      <c r="B77" s="6" t="s">
        <v>162</v>
      </c>
      <c r="C77" s="6" t="s">
        <v>247</v>
      </c>
      <c r="D77" s="6" t="s">
        <v>248</v>
      </c>
      <c r="E77" s="6" t="s">
        <v>173</v>
      </c>
    </row>
    <row r="78" spans="1:5" x14ac:dyDescent="0.3">
      <c r="A78" s="6">
        <v>10</v>
      </c>
      <c r="C78" s="6">
        <v>15.25</v>
      </c>
      <c r="D78" s="6">
        <v>15</v>
      </c>
      <c r="E78" s="6">
        <f t="shared" ref="E78:E87" si="3">AVERAGE(A78:A82)</f>
        <v>20</v>
      </c>
    </row>
    <row r="79" spans="1:5" x14ac:dyDescent="0.3">
      <c r="A79" s="6">
        <v>15</v>
      </c>
      <c r="E79" s="6">
        <f t="shared" si="3"/>
        <v>38</v>
      </c>
    </row>
    <row r="80" spans="1:5" x14ac:dyDescent="0.3">
      <c r="A80" s="6">
        <v>20</v>
      </c>
      <c r="E80" s="6">
        <f t="shared" si="3"/>
        <v>42</v>
      </c>
    </row>
    <row r="81" spans="1:5" x14ac:dyDescent="0.3">
      <c r="A81" s="6">
        <v>25</v>
      </c>
      <c r="E81" s="6">
        <f t="shared" si="3"/>
        <v>46</v>
      </c>
    </row>
    <row r="82" spans="1:5" x14ac:dyDescent="0.3">
      <c r="A82" s="6">
        <v>30</v>
      </c>
      <c r="E82" s="6">
        <f t="shared" si="3"/>
        <v>50</v>
      </c>
    </row>
    <row r="83" spans="1:5" x14ac:dyDescent="0.3">
      <c r="A83" s="6">
        <v>100</v>
      </c>
      <c r="B83" s="6" t="s">
        <v>163</v>
      </c>
      <c r="C83" s="6">
        <v>20.83</v>
      </c>
      <c r="D83" s="6">
        <v>20</v>
      </c>
      <c r="E83" s="6">
        <f t="shared" si="3"/>
        <v>54</v>
      </c>
    </row>
    <row r="84" spans="1:5" x14ac:dyDescent="0.3">
      <c r="A84" s="6">
        <v>35</v>
      </c>
      <c r="E84" s="6">
        <f t="shared" si="3"/>
        <v>42.5</v>
      </c>
    </row>
    <row r="85" spans="1:5" x14ac:dyDescent="0.3">
      <c r="A85" s="6">
        <v>40</v>
      </c>
      <c r="E85" s="6">
        <f t="shared" si="3"/>
        <v>45</v>
      </c>
    </row>
    <row r="86" spans="1:5" x14ac:dyDescent="0.3">
      <c r="A86" s="6">
        <v>45</v>
      </c>
      <c r="E86" s="6">
        <f t="shared" si="3"/>
        <v>47.5</v>
      </c>
    </row>
    <row r="87" spans="1:5" x14ac:dyDescent="0.3">
      <c r="A87" s="6">
        <v>50</v>
      </c>
      <c r="E87" s="6">
        <f t="shared" si="3"/>
        <v>50</v>
      </c>
    </row>
    <row r="89" spans="1:5" x14ac:dyDescent="0.3">
      <c r="A89" s="6" t="s">
        <v>0</v>
      </c>
    </row>
    <row r="91" spans="1:5" x14ac:dyDescent="0.3">
      <c r="A91" s="6" t="s">
        <v>222</v>
      </c>
    </row>
    <row r="92" spans="1:5" x14ac:dyDescent="0.3">
      <c r="A92" s="6" t="s">
        <v>274</v>
      </c>
    </row>
    <row r="93" spans="1:5" x14ac:dyDescent="0.3">
      <c r="A93" s="6" t="s">
        <v>275</v>
      </c>
    </row>
    <row r="94" spans="1:5" x14ac:dyDescent="0.3">
      <c r="A94" s="6" t="s">
        <v>249</v>
      </c>
    </row>
    <row r="95" spans="1:5" x14ac:dyDescent="0.3">
      <c r="A95" s="6" t="s">
        <v>250</v>
      </c>
    </row>
    <row r="96" spans="1:5" x14ac:dyDescent="0.3">
      <c r="A96" s="6" t="s">
        <v>276</v>
      </c>
    </row>
    <row r="97" spans="1:1" x14ac:dyDescent="0.3">
      <c r="A97" s="6" t="s">
        <v>251</v>
      </c>
    </row>
    <row r="98" spans="1:1" x14ac:dyDescent="0.3">
      <c r="A98" s="6" t="s">
        <v>252</v>
      </c>
    </row>
    <row r="100" spans="1:1" x14ac:dyDescent="0.3">
      <c r="A100" s="6" t="s">
        <v>253</v>
      </c>
    </row>
  </sheetData>
  <phoneticPr fontId="11" type="noConversion"/>
  <pageMargins left="0.7" right="0.7" top="0.75" bottom="0.75" header="0.3" footer="0.3"/>
  <tableParts count="2">
    <tablePart r:id="rId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8CF00-35C5-4FCC-9FAE-EFAAC8E90505}">
  <dimension ref="B2:N82"/>
  <sheetViews>
    <sheetView workbookViewId="0">
      <selection activeCell="B61" sqref="A1:XFD1048576"/>
    </sheetView>
  </sheetViews>
  <sheetFormatPr defaultColWidth="8.77734375" defaultRowHeight="16.05" customHeight="1" x14ac:dyDescent="0.3"/>
  <cols>
    <col min="1" max="1" width="8.77734375" style="6"/>
    <col min="2" max="2" width="13.77734375" style="6" customWidth="1"/>
    <col min="3" max="3" width="19.88671875" style="6" bestFit="1" customWidth="1"/>
    <col min="4" max="4" width="17.109375" style="6" bestFit="1" customWidth="1"/>
    <col min="5" max="5" width="11.21875" style="6" customWidth="1"/>
    <col min="6" max="6" width="12.21875" style="6" bestFit="1" customWidth="1"/>
    <col min="7" max="7" width="9.21875" style="6" bestFit="1" customWidth="1"/>
    <col min="8" max="8" width="9.33203125" style="6" bestFit="1" customWidth="1"/>
    <col min="9" max="9" width="13.5546875" style="6" bestFit="1" customWidth="1"/>
    <col min="10" max="12" width="8.77734375" style="6"/>
    <col min="13" max="13" width="12.6640625" style="6" bestFit="1" customWidth="1"/>
    <col min="14" max="14" width="10.77734375" style="6" bestFit="1" customWidth="1"/>
    <col min="15" max="16384" width="8.77734375" style="6"/>
  </cols>
  <sheetData>
    <row r="2" spans="2:2" ht="16.05" customHeight="1" x14ac:dyDescent="0.3">
      <c r="B2" s="6" t="s">
        <v>277</v>
      </c>
    </row>
    <row r="4" spans="2:2" ht="16.05" customHeight="1" x14ac:dyDescent="0.3">
      <c r="B4" s="6" t="s">
        <v>301</v>
      </c>
    </row>
    <row r="6" spans="2:2" ht="16.05" customHeight="1" x14ac:dyDescent="0.3">
      <c r="B6" s="6" t="s">
        <v>278</v>
      </c>
    </row>
    <row r="7" spans="2:2" ht="16.05" customHeight="1" x14ac:dyDescent="0.3">
      <c r="B7" s="6" t="s">
        <v>279</v>
      </c>
    </row>
    <row r="8" spans="2:2" ht="16.05" customHeight="1" x14ac:dyDescent="0.3">
      <c r="B8" s="6" t="s">
        <v>302</v>
      </c>
    </row>
    <row r="10" spans="2:2" ht="16.05" customHeight="1" x14ac:dyDescent="0.3">
      <c r="B10" s="6" t="s">
        <v>280</v>
      </c>
    </row>
    <row r="11" spans="2:2" ht="16.05" customHeight="1" x14ac:dyDescent="0.3">
      <c r="B11" s="6" t="s">
        <v>281</v>
      </c>
    </row>
    <row r="12" spans="2:2" ht="16.05" customHeight="1" x14ac:dyDescent="0.3">
      <c r="B12" s="6" t="s">
        <v>303</v>
      </c>
    </row>
    <row r="14" spans="2:2" ht="16.05" customHeight="1" x14ac:dyDescent="0.3">
      <c r="B14" s="6" t="s">
        <v>282</v>
      </c>
    </row>
    <row r="15" spans="2:2" ht="16.05" customHeight="1" x14ac:dyDescent="0.3">
      <c r="B15" s="6" t="s">
        <v>283</v>
      </c>
    </row>
    <row r="16" spans="2:2" ht="16.05" customHeight="1" x14ac:dyDescent="0.3">
      <c r="B16" s="6" t="s">
        <v>304</v>
      </c>
    </row>
    <row r="18" spans="2:13" ht="16.05" customHeight="1" x14ac:dyDescent="0.3">
      <c r="B18" s="6" t="s">
        <v>284</v>
      </c>
    </row>
    <row r="19" spans="2:13" ht="16.05" customHeight="1" x14ac:dyDescent="0.3">
      <c r="B19" s="6" t="s">
        <v>285</v>
      </c>
    </row>
    <row r="20" spans="2:13" ht="16.05" customHeight="1" x14ac:dyDescent="0.3">
      <c r="B20" s="6" t="s">
        <v>305</v>
      </c>
    </row>
    <row r="22" spans="2:13" ht="16.05" customHeight="1" x14ac:dyDescent="0.3">
      <c r="B22" s="6" t="s">
        <v>286</v>
      </c>
    </row>
    <row r="23" spans="2:13" ht="16.05" customHeight="1" x14ac:dyDescent="0.3">
      <c r="B23" s="6" t="s">
        <v>287</v>
      </c>
    </row>
    <row r="24" spans="2:13" ht="16.05" customHeight="1" x14ac:dyDescent="0.3">
      <c r="B24" s="6" t="s">
        <v>306</v>
      </c>
    </row>
    <row r="26" spans="2:13" ht="16.05" customHeight="1" x14ac:dyDescent="0.3">
      <c r="B26" s="6" t="s">
        <v>288</v>
      </c>
    </row>
    <row r="27" spans="2:13" ht="16.05" customHeight="1" x14ac:dyDescent="0.3">
      <c r="B27" s="6" t="s">
        <v>289</v>
      </c>
    </row>
    <row r="28" spans="2:13" ht="16.05" customHeight="1" x14ac:dyDescent="0.3">
      <c r="B28" s="6" t="s">
        <v>307</v>
      </c>
    </row>
    <row r="29" spans="2:13" ht="16.05" customHeight="1" x14ac:dyDescent="0.3">
      <c r="M29" s="12" t="s">
        <v>152</v>
      </c>
    </row>
    <row r="30" spans="2:13" ht="16.05" customHeight="1" x14ac:dyDescent="0.3">
      <c r="B30" s="6" t="s">
        <v>290</v>
      </c>
      <c r="L30" s="6">
        <f>AVERAGE(M30:M49)</f>
        <v>55.5</v>
      </c>
      <c r="M30" s="12">
        <v>45</v>
      </c>
    </row>
    <row r="31" spans="2:13" ht="16.05" customHeight="1" x14ac:dyDescent="0.3">
      <c r="B31" s="6" t="s">
        <v>291</v>
      </c>
      <c r="M31" s="12">
        <v>60</v>
      </c>
    </row>
    <row r="32" spans="2:13" ht="16.05" customHeight="1" x14ac:dyDescent="0.3">
      <c r="M32" s="12">
        <v>30</v>
      </c>
    </row>
    <row r="33" spans="2:14" ht="16.05" customHeight="1" x14ac:dyDescent="0.3">
      <c r="B33" s="6" t="s">
        <v>292</v>
      </c>
      <c r="M33" s="12">
        <v>75</v>
      </c>
      <c r="N33" s="5">
        <v>45374</v>
      </c>
    </row>
    <row r="34" spans="2:14" ht="16.05" customHeight="1" x14ac:dyDescent="0.3">
      <c r="M34" s="12">
        <v>90</v>
      </c>
      <c r="N34" s="5">
        <v>45373</v>
      </c>
    </row>
    <row r="35" spans="2:14" ht="16.05" customHeight="1" x14ac:dyDescent="0.3">
      <c r="B35" s="12" t="s">
        <v>152</v>
      </c>
      <c r="C35" s="12" t="s">
        <v>293</v>
      </c>
      <c r="D35" s="12" t="s">
        <v>294</v>
      </c>
      <c r="E35" s="12" t="s">
        <v>295</v>
      </c>
      <c r="F35" s="12" t="s">
        <v>296</v>
      </c>
      <c r="G35" s="12" t="s">
        <v>297</v>
      </c>
      <c r="H35" s="12" t="s">
        <v>298</v>
      </c>
      <c r="I35" s="12" t="s">
        <v>299</v>
      </c>
      <c r="J35" s="12"/>
      <c r="M35" s="12">
        <v>20</v>
      </c>
      <c r="N35" s="5">
        <v>45375</v>
      </c>
    </row>
    <row r="36" spans="2:14" ht="16.05" customHeight="1" x14ac:dyDescent="0.3">
      <c r="B36" s="12">
        <v>45</v>
      </c>
      <c r="C36" s="12">
        <v>45</v>
      </c>
      <c r="D36" s="12">
        <v>45</v>
      </c>
      <c r="E36" s="12">
        <v>45</v>
      </c>
      <c r="F36" s="12">
        <v>45</v>
      </c>
      <c r="G36" s="12">
        <v>45</v>
      </c>
      <c r="H36" s="12">
        <v>45</v>
      </c>
      <c r="I36" s="12">
        <v>45</v>
      </c>
      <c r="J36" s="12">
        <f>AVERAGE(I36:I45)</f>
        <v>57</v>
      </c>
      <c r="L36" s="6">
        <f>AVERAGE(D36:D45)</f>
        <v>57</v>
      </c>
      <c r="M36" s="12">
        <v>85</v>
      </c>
    </row>
    <row r="37" spans="2:14" ht="16.05" customHeight="1" x14ac:dyDescent="0.3">
      <c r="B37" s="12">
        <v>60</v>
      </c>
      <c r="C37" s="12">
        <v>60</v>
      </c>
      <c r="D37" s="12">
        <v>60</v>
      </c>
      <c r="E37" s="12">
        <v>60</v>
      </c>
      <c r="F37" s="12">
        <v>60</v>
      </c>
      <c r="G37" s="12">
        <v>60</v>
      </c>
      <c r="H37" s="12">
        <v>60</v>
      </c>
      <c r="I37" s="12">
        <v>60</v>
      </c>
      <c r="J37" s="12"/>
      <c r="M37" s="12">
        <v>20</v>
      </c>
    </row>
    <row r="38" spans="2:14" ht="16.05" customHeight="1" x14ac:dyDescent="0.3">
      <c r="B38" s="12">
        <v>30</v>
      </c>
      <c r="C38" s="12">
        <v>30</v>
      </c>
      <c r="D38" s="12">
        <v>30</v>
      </c>
      <c r="E38" s="12">
        <v>30</v>
      </c>
      <c r="F38" s="12">
        <v>30</v>
      </c>
      <c r="G38" s="12">
        <v>30</v>
      </c>
      <c r="H38" s="12">
        <v>30</v>
      </c>
      <c r="I38" s="12">
        <v>30</v>
      </c>
      <c r="J38" s="12"/>
      <c r="M38" s="12">
        <v>70</v>
      </c>
    </row>
    <row r="39" spans="2:14" ht="16.05" customHeight="1" x14ac:dyDescent="0.3">
      <c r="B39" s="12">
        <v>75</v>
      </c>
      <c r="C39" s="12">
        <v>75</v>
      </c>
      <c r="D39" s="12">
        <v>75</v>
      </c>
      <c r="E39" s="12">
        <v>75</v>
      </c>
      <c r="F39" s="12">
        <v>75</v>
      </c>
      <c r="G39" s="12">
        <v>75</v>
      </c>
      <c r="H39" s="12">
        <v>75</v>
      </c>
      <c r="I39" s="12">
        <v>75</v>
      </c>
      <c r="J39" s="12"/>
      <c r="M39" s="12">
        <v>40</v>
      </c>
    </row>
    <row r="40" spans="2:14" ht="16.05" customHeight="1" x14ac:dyDescent="0.3">
      <c r="B40" s="12">
        <v>90</v>
      </c>
      <c r="C40" s="12">
        <v>90</v>
      </c>
      <c r="D40" s="12">
        <v>90</v>
      </c>
      <c r="E40" s="12">
        <v>90</v>
      </c>
      <c r="F40" s="12">
        <v>90</v>
      </c>
      <c r="G40" s="12">
        <v>90</v>
      </c>
      <c r="H40" s="12">
        <v>90</v>
      </c>
      <c r="I40" s="12">
        <v>90</v>
      </c>
      <c r="J40" s="12"/>
      <c r="M40" s="12">
        <v>30</v>
      </c>
    </row>
    <row r="41" spans="2:14" ht="16.05" customHeight="1" x14ac:dyDescent="0.3">
      <c r="B41" s="12">
        <v>20</v>
      </c>
      <c r="C41" s="12">
        <v>20</v>
      </c>
      <c r="D41" s="12">
        <v>20</v>
      </c>
      <c r="E41" s="12">
        <v>20</v>
      </c>
      <c r="F41" s="12">
        <v>20</v>
      </c>
      <c r="G41" s="12">
        <v>20</v>
      </c>
      <c r="H41" s="12">
        <v>20</v>
      </c>
      <c r="I41" s="12">
        <v>20</v>
      </c>
      <c r="J41" s="12"/>
      <c r="M41" s="12">
        <v>75</v>
      </c>
    </row>
    <row r="42" spans="2:14" ht="16.05" customHeight="1" x14ac:dyDescent="0.3">
      <c r="B42" s="12">
        <v>85</v>
      </c>
      <c r="C42" s="12">
        <v>85</v>
      </c>
      <c r="D42" s="12">
        <v>85</v>
      </c>
      <c r="E42" s="12">
        <v>85</v>
      </c>
      <c r="F42" s="12">
        <v>85</v>
      </c>
      <c r="G42" s="12">
        <v>85</v>
      </c>
      <c r="H42" s="12">
        <v>85</v>
      </c>
      <c r="I42" s="12">
        <v>85</v>
      </c>
      <c r="J42" s="12"/>
      <c r="M42" s="12">
        <v>90</v>
      </c>
    </row>
    <row r="43" spans="2:14" ht="16.05" customHeight="1" x14ac:dyDescent="0.3">
      <c r="B43" s="12">
        <v>55</v>
      </c>
      <c r="C43" s="12">
        <v>55</v>
      </c>
      <c r="D43" s="12">
        <v>55</v>
      </c>
      <c r="E43" s="12">
        <v>55</v>
      </c>
      <c r="F43" s="12">
        <v>55</v>
      </c>
      <c r="G43" s="12">
        <v>55</v>
      </c>
      <c r="H43" s="12">
        <v>55</v>
      </c>
      <c r="I43" s="12">
        <v>55</v>
      </c>
      <c r="J43" s="12"/>
      <c r="M43" s="12">
        <v>20</v>
      </c>
    </row>
    <row r="44" spans="2:14" ht="16.05" customHeight="1" x14ac:dyDescent="0.3">
      <c r="B44" s="12">
        <v>70</v>
      </c>
      <c r="C44" s="12">
        <v>70</v>
      </c>
      <c r="D44" s="12">
        <v>70</v>
      </c>
      <c r="E44" s="12">
        <v>70</v>
      </c>
      <c r="F44" s="12">
        <v>70</v>
      </c>
      <c r="G44" s="12">
        <v>70</v>
      </c>
      <c r="H44" s="12">
        <v>70</v>
      </c>
      <c r="I44" s="12">
        <v>70</v>
      </c>
      <c r="J44" s="12"/>
      <c r="M44" s="12">
        <v>85</v>
      </c>
    </row>
    <row r="45" spans="2:14" ht="16.05" customHeight="1" x14ac:dyDescent="0.3">
      <c r="B45" s="12">
        <v>40</v>
      </c>
      <c r="C45" s="12">
        <v>40</v>
      </c>
      <c r="D45" s="12">
        <v>40</v>
      </c>
      <c r="E45" s="12">
        <v>40</v>
      </c>
      <c r="F45" s="12">
        <v>40</v>
      </c>
      <c r="G45" s="12">
        <v>40</v>
      </c>
      <c r="H45" s="12">
        <v>40</v>
      </c>
      <c r="I45" s="12">
        <v>40</v>
      </c>
      <c r="J45" s="12"/>
      <c r="M45" s="12">
        <v>60</v>
      </c>
    </row>
    <row r="46" spans="2:14" ht="16.05" customHeight="1" x14ac:dyDescent="0.3">
      <c r="M46" s="12">
        <v>30</v>
      </c>
    </row>
    <row r="47" spans="2:14" ht="16.05" customHeight="1" x14ac:dyDescent="0.3">
      <c r="B47" s="6" t="s">
        <v>0</v>
      </c>
      <c r="M47" s="12">
        <v>75</v>
      </c>
    </row>
    <row r="48" spans="2:14" ht="16.05" customHeight="1" x14ac:dyDescent="0.3">
      <c r="M48" s="12">
        <v>90</v>
      </c>
    </row>
    <row r="49" spans="2:13" ht="16.05" customHeight="1" x14ac:dyDescent="0.3">
      <c r="B49" s="6" t="s">
        <v>165</v>
      </c>
      <c r="M49" s="12">
        <v>20</v>
      </c>
    </row>
    <row r="50" spans="2:13" ht="16.05" customHeight="1" x14ac:dyDescent="0.3">
      <c r="B50" s="6" t="s">
        <v>300</v>
      </c>
      <c r="M50" s="12"/>
    </row>
    <row r="51" spans="2:13" ht="16.05" customHeight="1" x14ac:dyDescent="0.3">
      <c r="B51" s="6" t="s">
        <v>308</v>
      </c>
    </row>
    <row r="52" spans="2:13" ht="16.05" customHeight="1" x14ac:dyDescent="0.3">
      <c r="B52" s="6" t="s">
        <v>309</v>
      </c>
    </row>
    <row r="53" spans="2:13" ht="16.05" customHeight="1" x14ac:dyDescent="0.3">
      <c r="B53" s="6" t="s">
        <v>310</v>
      </c>
    </row>
    <row r="54" spans="2:13" ht="16.05" customHeight="1" x14ac:dyDescent="0.3">
      <c r="B54" s="6" t="s">
        <v>311</v>
      </c>
    </row>
    <row r="55" spans="2:13" ht="16.05" customHeight="1" x14ac:dyDescent="0.3">
      <c r="B55" s="6" t="s">
        <v>312</v>
      </c>
    </row>
    <row r="56" spans="2:13" ht="16.05" customHeight="1" x14ac:dyDescent="0.3">
      <c r="B56" s="6" t="s">
        <v>313</v>
      </c>
    </row>
    <row r="57" spans="2:13" ht="16.05" customHeight="1" x14ac:dyDescent="0.3">
      <c r="B57" s="6" t="s">
        <v>314</v>
      </c>
    </row>
    <row r="61" spans="2:13" ht="16.05" customHeight="1" x14ac:dyDescent="0.3">
      <c r="B61" s="12" t="s">
        <v>152</v>
      </c>
    </row>
    <row r="62" spans="2:13" ht="16.05" customHeight="1" x14ac:dyDescent="0.3">
      <c r="B62" s="12">
        <v>20</v>
      </c>
    </row>
    <row r="63" spans="2:13" ht="16.05" customHeight="1" x14ac:dyDescent="0.3">
      <c r="B63" s="12">
        <v>20</v>
      </c>
    </row>
    <row r="64" spans="2:13" ht="16.05" customHeight="1" x14ac:dyDescent="0.3">
      <c r="B64" s="12">
        <v>20</v>
      </c>
    </row>
    <row r="65" spans="2:2" ht="16.05" customHeight="1" x14ac:dyDescent="0.3">
      <c r="B65" s="12">
        <v>20</v>
      </c>
    </row>
    <row r="66" spans="2:2" ht="16.05" customHeight="1" x14ac:dyDescent="0.3">
      <c r="B66" s="12">
        <v>30</v>
      </c>
    </row>
    <row r="67" spans="2:2" ht="16.05" customHeight="1" x14ac:dyDescent="0.3">
      <c r="B67" s="12">
        <v>30</v>
      </c>
    </row>
    <row r="68" spans="2:2" ht="16.05" customHeight="1" x14ac:dyDescent="0.3">
      <c r="B68" s="12">
        <v>30</v>
      </c>
    </row>
    <row r="69" spans="2:2" ht="16.05" customHeight="1" x14ac:dyDescent="0.3">
      <c r="B69" s="12">
        <v>40</v>
      </c>
    </row>
    <row r="70" spans="2:2" ht="16.05" customHeight="1" x14ac:dyDescent="0.3">
      <c r="B70" s="12">
        <v>45</v>
      </c>
    </row>
    <row r="71" spans="2:2" ht="16.05" customHeight="1" x14ac:dyDescent="0.3">
      <c r="B71" s="12">
        <v>60</v>
      </c>
    </row>
    <row r="72" spans="2:2" ht="16.05" customHeight="1" x14ac:dyDescent="0.3">
      <c r="B72" s="12">
        <v>60</v>
      </c>
    </row>
    <row r="73" spans="2:2" ht="16.05" customHeight="1" x14ac:dyDescent="0.3">
      <c r="B73" s="12">
        <v>70</v>
      </c>
    </row>
    <row r="74" spans="2:2" ht="16.05" customHeight="1" x14ac:dyDescent="0.3">
      <c r="B74" s="12">
        <v>75</v>
      </c>
    </row>
    <row r="75" spans="2:2" ht="16.05" customHeight="1" x14ac:dyDescent="0.3">
      <c r="B75" s="12">
        <v>75</v>
      </c>
    </row>
    <row r="76" spans="2:2" ht="16.05" customHeight="1" x14ac:dyDescent="0.3">
      <c r="B76" s="12">
        <v>75</v>
      </c>
    </row>
    <row r="77" spans="2:2" ht="16.05" customHeight="1" x14ac:dyDescent="0.3">
      <c r="B77" s="12">
        <v>85</v>
      </c>
    </row>
    <row r="78" spans="2:2" ht="16.05" customHeight="1" x14ac:dyDescent="0.3">
      <c r="B78" s="12">
        <v>85</v>
      </c>
    </row>
    <row r="79" spans="2:2" ht="16.05" customHeight="1" x14ac:dyDescent="0.3">
      <c r="B79" s="12">
        <v>90</v>
      </c>
    </row>
    <row r="80" spans="2:2" ht="16.05" customHeight="1" x14ac:dyDescent="0.3">
      <c r="B80" s="12">
        <v>90</v>
      </c>
    </row>
    <row r="81" spans="2:2" ht="16.05" customHeight="1" x14ac:dyDescent="0.3">
      <c r="B81" s="12">
        <v>90</v>
      </c>
    </row>
    <row r="82" spans="2:2" ht="16.05" customHeight="1" x14ac:dyDescent="0.3">
      <c r="B82" s="12"/>
    </row>
  </sheetData>
  <sortState xmlns:xlrd2="http://schemas.microsoft.com/office/spreadsheetml/2017/richdata2" ref="B62:B82">
    <sortCondition ref="B61:B82"/>
  </sortState>
  <conditionalFormatting sqref="E35:E45">
    <cfRule type="iconSet" priority="3">
      <iconSet iconSet="3Arrows">
        <cfvo type="percent" val="0"/>
        <cfvo type="percent" val="33"/>
        <cfvo type="percent" val="67"/>
      </iconSet>
    </cfRule>
  </conditionalFormatting>
  <conditionalFormatting sqref="I36:I45">
    <cfRule type="aboveAverage" dxfId="0" priority="2"/>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93266-15A2-4ABD-982D-7E342AF8A618}">
  <dimension ref="B3:K197"/>
  <sheetViews>
    <sheetView workbookViewId="0">
      <selection activeCell="B18" sqref="A1:XFD1048576"/>
    </sheetView>
  </sheetViews>
  <sheetFormatPr defaultColWidth="8.77734375" defaultRowHeight="15.6" x14ac:dyDescent="0.3"/>
  <cols>
    <col min="1" max="1" width="8.77734375" style="6"/>
    <col min="2" max="2" width="19.21875" style="6" customWidth="1"/>
    <col min="3" max="10" width="8.77734375" style="6"/>
    <col min="11" max="11" width="16.21875" style="6" bestFit="1" customWidth="1"/>
    <col min="12" max="16384" width="8.77734375" style="6"/>
  </cols>
  <sheetData>
    <row r="3" spans="2:8" x14ac:dyDescent="0.3">
      <c r="B3" s="6" t="s">
        <v>315</v>
      </c>
    </row>
    <row r="5" spans="2:8" x14ac:dyDescent="0.3">
      <c r="B5" s="8" t="s">
        <v>372</v>
      </c>
    </row>
    <row r="7" spans="2:8" x14ac:dyDescent="0.3">
      <c r="B7" s="6" t="s">
        <v>316</v>
      </c>
    </row>
    <row r="8" spans="2:8" x14ac:dyDescent="0.3">
      <c r="B8" s="6" t="s">
        <v>317</v>
      </c>
    </row>
    <row r="9" spans="2:8" x14ac:dyDescent="0.3">
      <c r="B9" s="13" t="s">
        <v>318</v>
      </c>
      <c r="C9" s="13"/>
      <c r="D9" s="13"/>
      <c r="E9" s="13"/>
      <c r="H9" s="6">
        <v>77</v>
      </c>
    </row>
    <row r="10" spans="2:8" x14ac:dyDescent="0.3">
      <c r="B10" s="13">
        <v>6</v>
      </c>
      <c r="C10" s="13"/>
      <c r="D10" s="13"/>
      <c r="E10" s="13"/>
      <c r="H10" s="6">
        <v>8</v>
      </c>
    </row>
    <row r="11" spans="2:8" x14ac:dyDescent="0.3">
      <c r="B11" s="13">
        <v>33</v>
      </c>
      <c r="C11" s="13"/>
      <c r="D11" s="13"/>
      <c r="E11" s="13"/>
    </row>
    <row r="12" spans="2:8" x14ac:dyDescent="0.3">
      <c r="B12" s="13"/>
      <c r="C12" s="13"/>
      <c r="D12" s="13"/>
      <c r="E12" s="13"/>
    </row>
    <row r="13" spans="2:8" x14ac:dyDescent="0.3">
      <c r="B13" s="13"/>
      <c r="C13" s="13"/>
      <c r="D13" s="13"/>
      <c r="E13" s="13"/>
    </row>
    <row r="14" spans="2:8" x14ac:dyDescent="0.3">
      <c r="B14" s="13"/>
      <c r="C14" s="13"/>
      <c r="D14" s="13"/>
      <c r="E14" s="13"/>
    </row>
    <row r="16" spans="2:8" x14ac:dyDescent="0.3">
      <c r="B16" s="6" t="s">
        <v>0</v>
      </c>
    </row>
    <row r="18" spans="2:6" x14ac:dyDescent="0.3">
      <c r="B18" s="6" t="s">
        <v>319</v>
      </c>
    </row>
    <row r="19" spans="2:6" x14ac:dyDescent="0.3">
      <c r="B19" s="6" t="s">
        <v>168</v>
      </c>
    </row>
    <row r="20" spans="2:6" x14ac:dyDescent="0.3">
      <c r="B20" s="6" t="s">
        <v>320</v>
      </c>
    </row>
    <row r="21" spans="2:6" x14ac:dyDescent="0.3">
      <c r="B21" s="6" t="s">
        <v>321</v>
      </c>
    </row>
    <row r="22" spans="2:6" x14ac:dyDescent="0.3">
      <c r="B22" s="6" t="s">
        <v>322</v>
      </c>
    </row>
    <row r="23" spans="2:6" x14ac:dyDescent="0.3">
      <c r="B23" s="6" t="s">
        <v>323</v>
      </c>
    </row>
    <row r="24" spans="2:6" x14ac:dyDescent="0.3">
      <c r="B24" s="6" t="s">
        <v>373</v>
      </c>
    </row>
    <row r="26" spans="2:6" x14ac:dyDescent="0.3">
      <c r="B26" s="6" t="s">
        <v>324</v>
      </c>
    </row>
    <row r="27" spans="2:6" x14ac:dyDescent="0.3">
      <c r="B27" s="6" t="s">
        <v>317</v>
      </c>
    </row>
    <row r="28" spans="2:6" x14ac:dyDescent="0.3">
      <c r="B28" s="13" t="s">
        <v>325</v>
      </c>
      <c r="C28" s="13"/>
      <c r="D28" s="13"/>
      <c r="E28" s="13"/>
      <c r="F28" s="13"/>
    </row>
    <row r="29" spans="2:6" x14ac:dyDescent="0.3">
      <c r="B29" s="13">
        <v>0.55500000000000005</v>
      </c>
      <c r="C29" s="13"/>
      <c r="D29" s="13"/>
      <c r="E29" s="13"/>
      <c r="F29" s="13"/>
    </row>
    <row r="30" spans="2:6" x14ac:dyDescent="0.3">
      <c r="B30" s="13"/>
      <c r="C30" s="13"/>
      <c r="D30" s="13"/>
      <c r="E30" s="13"/>
      <c r="F30" s="13"/>
    </row>
    <row r="31" spans="2:6" x14ac:dyDescent="0.3">
      <c r="B31" s="13"/>
      <c r="C31" s="13"/>
      <c r="D31" s="13"/>
      <c r="E31" s="13"/>
      <c r="F31" s="13"/>
    </row>
    <row r="32" spans="2:6" x14ac:dyDescent="0.3">
      <c r="B32" s="13"/>
      <c r="C32" s="13"/>
      <c r="D32" s="13"/>
      <c r="E32" s="13"/>
      <c r="F32" s="13"/>
    </row>
    <row r="33" spans="2:10" x14ac:dyDescent="0.3">
      <c r="B33" s="13"/>
      <c r="C33" s="13"/>
      <c r="D33" s="13"/>
      <c r="E33" s="13"/>
      <c r="F33" s="13"/>
    </row>
    <row r="35" spans="2:10" x14ac:dyDescent="0.3">
      <c r="B35" s="6" t="s">
        <v>0</v>
      </c>
    </row>
    <row r="37" spans="2:10" x14ac:dyDescent="0.3">
      <c r="B37" s="6" t="s">
        <v>319</v>
      </c>
    </row>
    <row r="38" spans="2:10" x14ac:dyDescent="0.3">
      <c r="B38" s="6" t="s">
        <v>168</v>
      </c>
    </row>
    <row r="39" spans="2:10" x14ac:dyDescent="0.3">
      <c r="B39" s="6" t="s">
        <v>320</v>
      </c>
    </row>
    <row r="40" spans="2:10" x14ac:dyDescent="0.3">
      <c r="B40" s="6" t="s">
        <v>326</v>
      </c>
    </row>
    <row r="41" spans="2:10" x14ac:dyDescent="0.3">
      <c r="B41" s="6" t="s">
        <v>322</v>
      </c>
    </row>
    <row r="42" spans="2:10" x14ac:dyDescent="0.3">
      <c r="B42" s="6" t="s">
        <v>323</v>
      </c>
    </row>
    <row r="43" spans="2:10" x14ac:dyDescent="0.3">
      <c r="B43" s="6" t="s">
        <v>374</v>
      </c>
    </row>
    <row r="44" spans="2:10" x14ac:dyDescent="0.3">
      <c r="J44" s="6" t="s">
        <v>749</v>
      </c>
    </row>
    <row r="45" spans="2:10" x14ac:dyDescent="0.3">
      <c r="B45" s="6" t="s">
        <v>327</v>
      </c>
      <c r="J45" s="6" t="s">
        <v>750</v>
      </c>
    </row>
    <row r="46" spans="2:10" x14ac:dyDescent="0.3">
      <c r="B46" s="6" t="s">
        <v>317</v>
      </c>
      <c r="J46" s="6" t="s">
        <v>751</v>
      </c>
    </row>
    <row r="47" spans="2:10" x14ac:dyDescent="0.3">
      <c r="B47" s="13" t="s">
        <v>328</v>
      </c>
      <c r="C47" s="13"/>
      <c r="D47" s="13"/>
      <c r="E47" s="13"/>
      <c r="J47" s="6" t="s">
        <v>752</v>
      </c>
    </row>
    <row r="48" spans="2:10" x14ac:dyDescent="0.3">
      <c r="B48" s="13" t="s">
        <v>750</v>
      </c>
      <c r="C48" s="13"/>
      <c r="D48" s="13"/>
      <c r="E48" s="13"/>
      <c r="J48" s="6" t="s">
        <v>753</v>
      </c>
    </row>
    <row r="49" spans="2:11" x14ac:dyDescent="0.3">
      <c r="B49" s="13" t="s">
        <v>751</v>
      </c>
      <c r="C49" s="13"/>
      <c r="D49" s="13"/>
      <c r="E49" s="13"/>
    </row>
    <row r="50" spans="2:11" x14ac:dyDescent="0.3">
      <c r="B50" s="13" t="s">
        <v>752</v>
      </c>
      <c r="C50" s="13"/>
      <c r="D50" s="13"/>
      <c r="E50" s="13"/>
    </row>
    <row r="51" spans="2:11" x14ac:dyDescent="0.3">
      <c r="B51" s="13" t="s">
        <v>753</v>
      </c>
      <c r="C51" s="13"/>
      <c r="D51" s="13"/>
      <c r="E51" s="13"/>
    </row>
    <row r="52" spans="2:11" x14ac:dyDescent="0.3">
      <c r="B52" s="13"/>
      <c r="C52" s="13"/>
      <c r="D52" s="13"/>
      <c r="E52" s="13"/>
    </row>
    <row r="54" spans="2:11" x14ac:dyDescent="0.3">
      <c r="B54" s="6" t="s">
        <v>0</v>
      </c>
    </row>
    <row r="56" spans="2:11" x14ac:dyDescent="0.3">
      <c r="B56" s="6" t="s">
        <v>329</v>
      </c>
    </row>
    <row r="57" spans="2:11" x14ac:dyDescent="0.3">
      <c r="B57" s="6" t="s">
        <v>319</v>
      </c>
    </row>
    <row r="58" spans="2:11" x14ac:dyDescent="0.3">
      <c r="B58" s="6" t="s">
        <v>168</v>
      </c>
    </row>
    <row r="59" spans="2:11" x14ac:dyDescent="0.3">
      <c r="B59" s="6" t="s">
        <v>320</v>
      </c>
    </row>
    <row r="60" spans="2:11" x14ac:dyDescent="0.3">
      <c r="B60" s="6" t="s">
        <v>330</v>
      </c>
    </row>
    <row r="61" spans="2:11" x14ac:dyDescent="0.3">
      <c r="B61" s="6" t="s">
        <v>331</v>
      </c>
    </row>
    <row r="62" spans="2:11" x14ac:dyDescent="0.3">
      <c r="B62" s="6" t="s">
        <v>323</v>
      </c>
    </row>
    <row r="63" spans="2:11" x14ac:dyDescent="0.3">
      <c r="B63" s="6" t="s">
        <v>375</v>
      </c>
      <c r="K63" s="20">
        <f ca="1">NOW()</f>
        <v>45380.883489583335</v>
      </c>
    </row>
    <row r="65" spans="2:5" x14ac:dyDescent="0.3">
      <c r="B65" s="6" t="s">
        <v>332</v>
      </c>
    </row>
    <row r="66" spans="2:5" x14ac:dyDescent="0.3">
      <c r="B66" s="6" t="s">
        <v>317</v>
      </c>
    </row>
    <row r="67" spans="2:5" x14ac:dyDescent="0.3">
      <c r="B67" s="13" t="s">
        <v>333</v>
      </c>
      <c r="C67" s="13"/>
      <c r="D67" s="13"/>
      <c r="E67" s="13"/>
    </row>
    <row r="68" spans="2:5" x14ac:dyDescent="0.3">
      <c r="B68" s="19">
        <v>45374</v>
      </c>
      <c r="C68" s="13"/>
      <c r="D68" s="13"/>
      <c r="E68" s="13"/>
    </row>
    <row r="69" spans="2:5" x14ac:dyDescent="0.3">
      <c r="B69" s="19">
        <v>45371</v>
      </c>
      <c r="C69" s="13"/>
      <c r="D69" s="13"/>
      <c r="E69" s="13"/>
    </row>
    <row r="70" spans="2:5" x14ac:dyDescent="0.3">
      <c r="B70" s="13"/>
      <c r="C70" s="13"/>
      <c r="D70" s="13"/>
      <c r="E70" s="13"/>
    </row>
    <row r="71" spans="2:5" x14ac:dyDescent="0.3">
      <c r="B71" s="13"/>
      <c r="C71" s="13"/>
      <c r="D71" s="13"/>
      <c r="E71" s="13"/>
    </row>
    <row r="72" spans="2:5" x14ac:dyDescent="0.3">
      <c r="B72" s="13"/>
      <c r="C72" s="13"/>
      <c r="D72" s="13"/>
      <c r="E72" s="13"/>
    </row>
    <row r="74" spans="2:5" x14ac:dyDescent="0.3">
      <c r="B74" s="6" t="s">
        <v>0</v>
      </c>
    </row>
    <row r="76" spans="2:5" x14ac:dyDescent="0.3">
      <c r="B76" s="6" t="s">
        <v>319</v>
      </c>
    </row>
    <row r="77" spans="2:5" x14ac:dyDescent="0.3">
      <c r="B77" s="6" t="s">
        <v>168</v>
      </c>
    </row>
    <row r="78" spans="2:5" x14ac:dyDescent="0.3">
      <c r="B78" s="6" t="s">
        <v>320</v>
      </c>
    </row>
    <row r="79" spans="2:5" x14ac:dyDescent="0.3">
      <c r="B79" s="6" t="s">
        <v>334</v>
      </c>
    </row>
    <row r="80" spans="2:5" x14ac:dyDescent="0.3">
      <c r="B80" s="6" t="s">
        <v>335</v>
      </c>
    </row>
    <row r="81" spans="2:5" x14ac:dyDescent="0.3">
      <c r="B81" s="6" t="s">
        <v>323</v>
      </c>
    </row>
    <row r="82" spans="2:5" x14ac:dyDescent="0.3">
      <c r="B82" s="6" t="s">
        <v>376</v>
      </c>
    </row>
    <row r="84" spans="2:5" x14ac:dyDescent="0.3">
      <c r="B84" s="6" t="s">
        <v>336</v>
      </c>
    </row>
    <row r="85" spans="2:5" x14ac:dyDescent="0.3">
      <c r="B85" s="6" t="s">
        <v>317</v>
      </c>
    </row>
    <row r="86" spans="2:5" x14ac:dyDescent="0.3">
      <c r="B86" s="13" t="s">
        <v>337</v>
      </c>
      <c r="C86" s="13"/>
      <c r="D86" s="13"/>
      <c r="E86" s="13"/>
    </row>
    <row r="87" spans="2:5" x14ac:dyDescent="0.3">
      <c r="B87" s="21"/>
      <c r="C87" s="13"/>
      <c r="D87" s="13"/>
      <c r="E87" s="13"/>
    </row>
    <row r="88" spans="2:5" x14ac:dyDescent="0.3">
      <c r="B88" s="13"/>
      <c r="C88" s="13"/>
      <c r="D88" s="13"/>
      <c r="E88" s="13"/>
    </row>
    <row r="89" spans="2:5" x14ac:dyDescent="0.3">
      <c r="B89" s="13"/>
      <c r="C89" s="13"/>
      <c r="D89" s="13"/>
      <c r="E89" s="13"/>
    </row>
    <row r="90" spans="2:5" x14ac:dyDescent="0.3">
      <c r="B90" s="13"/>
      <c r="C90" s="13"/>
      <c r="D90" s="13"/>
      <c r="E90" s="13"/>
    </row>
    <row r="91" spans="2:5" x14ac:dyDescent="0.3">
      <c r="B91" s="13"/>
      <c r="C91" s="13"/>
      <c r="D91" s="13"/>
      <c r="E91" s="13"/>
    </row>
    <row r="93" spans="2:5" x14ac:dyDescent="0.3">
      <c r="B93" s="6" t="s">
        <v>0</v>
      </c>
    </row>
    <row r="95" spans="2:5" x14ac:dyDescent="0.3">
      <c r="B95" s="6" t="s">
        <v>319</v>
      </c>
    </row>
    <row r="96" spans="2:5" x14ac:dyDescent="0.3">
      <c r="B96" s="6" t="s">
        <v>168</v>
      </c>
    </row>
    <row r="97" spans="2:5" x14ac:dyDescent="0.3">
      <c r="B97" s="6" t="s">
        <v>320</v>
      </c>
    </row>
    <row r="98" spans="2:5" x14ac:dyDescent="0.3">
      <c r="B98" s="6" t="s">
        <v>338</v>
      </c>
    </row>
    <row r="99" spans="2:5" x14ac:dyDescent="0.3">
      <c r="B99" s="6" t="s">
        <v>323</v>
      </c>
    </row>
    <row r="100" spans="2:5" x14ac:dyDescent="0.3">
      <c r="B100" s="6" t="s">
        <v>377</v>
      </c>
    </row>
    <row r="102" spans="2:5" x14ac:dyDescent="0.3">
      <c r="B102" s="6" t="s">
        <v>339</v>
      </c>
    </row>
    <row r="103" spans="2:5" x14ac:dyDescent="0.3">
      <c r="B103" s="6" t="s">
        <v>317</v>
      </c>
    </row>
    <row r="104" spans="2:5" x14ac:dyDescent="0.3">
      <c r="B104" s="13" t="s">
        <v>340</v>
      </c>
      <c r="C104" s="13"/>
      <c r="D104" s="13"/>
      <c r="E104" s="13"/>
    </row>
    <row r="105" spans="2:5" x14ac:dyDescent="0.3">
      <c r="B105" s="13" t="s">
        <v>754</v>
      </c>
      <c r="C105" s="13"/>
      <c r="D105" s="13"/>
      <c r="E105" s="13"/>
    </row>
    <row r="106" spans="2:5" x14ac:dyDescent="0.3">
      <c r="B106" s="13" t="s">
        <v>755</v>
      </c>
      <c r="C106" s="13"/>
      <c r="D106" s="13"/>
      <c r="E106" s="13"/>
    </row>
    <row r="107" spans="2:5" x14ac:dyDescent="0.3">
      <c r="B107" s="13"/>
      <c r="C107" s="13"/>
      <c r="D107" s="13"/>
      <c r="E107" s="13"/>
    </row>
    <row r="108" spans="2:5" x14ac:dyDescent="0.3">
      <c r="B108" s="13"/>
      <c r="C108" s="13"/>
      <c r="D108" s="13"/>
      <c r="E108" s="13"/>
    </row>
    <row r="109" spans="2:5" x14ac:dyDescent="0.3">
      <c r="B109" s="13"/>
      <c r="C109" s="13"/>
      <c r="D109" s="13"/>
      <c r="E109" s="13"/>
    </row>
    <row r="111" spans="2:5" x14ac:dyDescent="0.3">
      <c r="B111" s="6" t="s">
        <v>0</v>
      </c>
    </row>
    <row r="113" spans="2:5" x14ac:dyDescent="0.3">
      <c r="B113" s="6" t="s">
        <v>319</v>
      </c>
    </row>
    <row r="114" spans="2:5" x14ac:dyDescent="0.3">
      <c r="B114" s="6" t="s">
        <v>168</v>
      </c>
    </row>
    <row r="115" spans="2:5" x14ac:dyDescent="0.3">
      <c r="B115" s="6" t="s">
        <v>320</v>
      </c>
    </row>
    <row r="116" spans="2:5" x14ac:dyDescent="0.3">
      <c r="B116" s="6" t="s">
        <v>341</v>
      </c>
    </row>
    <row r="117" spans="2:5" x14ac:dyDescent="0.3">
      <c r="B117" s="6" t="s">
        <v>342</v>
      </c>
    </row>
    <row r="118" spans="2:5" x14ac:dyDescent="0.3">
      <c r="B118" s="6" t="s">
        <v>323</v>
      </c>
    </row>
    <row r="119" spans="2:5" x14ac:dyDescent="0.3">
      <c r="B119" s="6" t="s">
        <v>378</v>
      </c>
    </row>
    <row r="121" spans="2:5" x14ac:dyDescent="0.3">
      <c r="B121" s="6" t="s">
        <v>343</v>
      </c>
    </row>
    <row r="122" spans="2:5" x14ac:dyDescent="0.3">
      <c r="B122" s="6" t="s">
        <v>317</v>
      </c>
    </row>
    <row r="123" spans="2:5" x14ac:dyDescent="0.3">
      <c r="B123" s="13" t="s">
        <v>344</v>
      </c>
      <c r="C123" s="13"/>
      <c r="D123" s="13"/>
      <c r="E123" s="13"/>
    </row>
    <row r="124" spans="2:5" x14ac:dyDescent="0.3">
      <c r="B124" s="13"/>
      <c r="C124" s="13"/>
      <c r="D124" s="13"/>
      <c r="E124" s="13"/>
    </row>
    <row r="125" spans="2:5" x14ac:dyDescent="0.3">
      <c r="B125" s="13"/>
      <c r="C125" s="13"/>
      <c r="D125" s="13"/>
      <c r="E125" s="13"/>
    </row>
    <row r="126" spans="2:5" x14ac:dyDescent="0.3">
      <c r="B126" s="13"/>
      <c r="C126" s="13"/>
      <c r="D126" s="13"/>
      <c r="E126" s="13"/>
    </row>
    <row r="127" spans="2:5" x14ac:dyDescent="0.3">
      <c r="B127" s="13"/>
      <c r="C127" s="13"/>
      <c r="D127" s="13"/>
      <c r="E127" s="13"/>
    </row>
    <row r="128" spans="2:5" x14ac:dyDescent="0.3">
      <c r="B128" s="13"/>
      <c r="C128" s="13"/>
      <c r="D128" s="13"/>
      <c r="E128" s="13"/>
    </row>
    <row r="130" spans="2:2" x14ac:dyDescent="0.3">
      <c r="B130" s="6" t="s">
        <v>0</v>
      </c>
    </row>
    <row r="132" spans="2:2" x14ac:dyDescent="0.3">
      <c r="B132" s="6" t="s">
        <v>319</v>
      </c>
    </row>
    <row r="133" spans="2:2" x14ac:dyDescent="0.3">
      <c r="B133" s="6" t="s">
        <v>168</v>
      </c>
    </row>
    <row r="134" spans="2:2" x14ac:dyDescent="0.3">
      <c r="B134" s="6" t="s">
        <v>320</v>
      </c>
    </row>
    <row r="135" spans="2:2" x14ac:dyDescent="0.3">
      <c r="B135" s="6" t="s">
        <v>345</v>
      </c>
    </row>
    <row r="136" spans="2:2" x14ac:dyDescent="0.3">
      <c r="B136" s="6" t="s">
        <v>346</v>
      </c>
    </row>
    <row r="137" spans="2:2" x14ac:dyDescent="0.3">
      <c r="B137" s="6" t="s">
        <v>347</v>
      </c>
    </row>
    <row r="141" spans="2:2" ht="18" customHeight="1" x14ac:dyDescent="0.3">
      <c r="B141" s="6" t="s">
        <v>348</v>
      </c>
    </row>
    <row r="142" spans="2:2" ht="18" customHeight="1" x14ac:dyDescent="0.3"/>
    <row r="143" spans="2:2" ht="18" customHeight="1" x14ac:dyDescent="0.3">
      <c r="B143" s="6" t="s">
        <v>317</v>
      </c>
    </row>
    <row r="144" spans="2:2" ht="18" customHeight="1" x14ac:dyDescent="0.3"/>
    <row r="145" spans="2:3" ht="18" customHeight="1" x14ac:dyDescent="0.3">
      <c r="B145" s="13" t="s">
        <v>349</v>
      </c>
      <c r="C145" s="13" t="s">
        <v>350</v>
      </c>
    </row>
    <row r="146" spans="2:3" ht="18" customHeight="1" x14ac:dyDescent="0.3">
      <c r="B146" s="13" t="s">
        <v>351</v>
      </c>
      <c r="C146" s="13">
        <v>35</v>
      </c>
    </row>
    <row r="147" spans="2:3" ht="18" customHeight="1" x14ac:dyDescent="0.3">
      <c r="B147" s="13" t="s">
        <v>351</v>
      </c>
      <c r="C147" s="13">
        <v>42</v>
      </c>
    </row>
    <row r="148" spans="2:3" ht="18" customHeight="1" x14ac:dyDescent="0.3">
      <c r="B148" s="13" t="s">
        <v>351</v>
      </c>
      <c r="C148" s="13"/>
    </row>
    <row r="149" spans="2:3" ht="18" customHeight="1" x14ac:dyDescent="0.3">
      <c r="B149" s="13" t="s">
        <v>352</v>
      </c>
      <c r="C149" s="13">
        <v>3.14</v>
      </c>
    </row>
    <row r="150" spans="2:3" ht="18" customHeight="1" x14ac:dyDescent="0.3">
      <c r="B150" s="13" t="s">
        <v>352</v>
      </c>
      <c r="C150" s="13">
        <v>2.718</v>
      </c>
    </row>
    <row r="151" spans="2:3" ht="18" customHeight="1" x14ac:dyDescent="0.3">
      <c r="B151" s="13" t="s">
        <v>352</v>
      </c>
      <c r="C151" s="13"/>
    </row>
    <row r="152" spans="2:3" ht="18" customHeight="1" x14ac:dyDescent="0.3">
      <c r="B152" s="13" t="s">
        <v>353</v>
      </c>
      <c r="C152" s="13" t="s">
        <v>17</v>
      </c>
    </row>
    <row r="153" spans="2:3" ht="18" customHeight="1" x14ac:dyDescent="0.3">
      <c r="B153" s="13" t="s">
        <v>353</v>
      </c>
      <c r="C153" s="13" t="s">
        <v>354</v>
      </c>
    </row>
    <row r="154" spans="2:3" ht="18" customHeight="1" x14ac:dyDescent="0.3">
      <c r="B154" s="13" t="s">
        <v>353</v>
      </c>
      <c r="C154" s="13"/>
    </row>
    <row r="155" spans="2:3" ht="18" customHeight="1" x14ac:dyDescent="0.3">
      <c r="B155" s="13" t="s">
        <v>333</v>
      </c>
      <c r="C155" s="13">
        <v>45379</v>
      </c>
    </row>
    <row r="156" spans="2:3" ht="18" customHeight="1" x14ac:dyDescent="0.3">
      <c r="B156" s="13" t="s">
        <v>333</v>
      </c>
      <c r="C156" s="13">
        <v>45387</v>
      </c>
    </row>
    <row r="157" spans="2:3" ht="18" customHeight="1" x14ac:dyDescent="0.3">
      <c r="B157" s="13" t="s">
        <v>333</v>
      </c>
      <c r="C157" s="13"/>
    </row>
    <row r="158" spans="2:3" ht="18" customHeight="1" x14ac:dyDescent="0.3">
      <c r="B158" s="13" t="s">
        <v>337</v>
      </c>
      <c r="C158" s="13">
        <v>0.5</v>
      </c>
    </row>
    <row r="159" spans="2:3" ht="18" customHeight="1" x14ac:dyDescent="0.3">
      <c r="B159" s="13" t="s">
        <v>337</v>
      </c>
      <c r="C159" s="13" t="s">
        <v>355</v>
      </c>
    </row>
    <row r="160" spans="2:3" ht="18" customHeight="1" x14ac:dyDescent="0.3">
      <c r="B160" s="13" t="s">
        <v>337</v>
      </c>
      <c r="C160" s="13"/>
    </row>
    <row r="161" spans="2:3" ht="18" customHeight="1" x14ac:dyDescent="0.3">
      <c r="B161" s="13" t="s">
        <v>356</v>
      </c>
      <c r="C161" s="13" t="s">
        <v>17</v>
      </c>
    </row>
    <row r="162" spans="2:3" ht="18" customHeight="1" x14ac:dyDescent="0.3">
      <c r="B162" s="13" t="s">
        <v>356</v>
      </c>
      <c r="C162" s="13" t="s">
        <v>20</v>
      </c>
    </row>
    <row r="163" spans="2:3" ht="18" customHeight="1" x14ac:dyDescent="0.3">
      <c r="B163" s="13" t="s">
        <v>356</v>
      </c>
      <c r="C163" s="13"/>
    </row>
    <row r="164" spans="2:3" ht="18" customHeight="1" x14ac:dyDescent="0.3">
      <c r="B164" s="13" t="s">
        <v>357</v>
      </c>
      <c r="C164" s="13">
        <v>105</v>
      </c>
    </row>
    <row r="165" spans="2:3" ht="18" customHeight="1" x14ac:dyDescent="0.3">
      <c r="B165" s="13" t="s">
        <v>357</v>
      </c>
      <c r="C165" s="13">
        <v>90</v>
      </c>
    </row>
    <row r="166" spans="2:3" ht="18" customHeight="1" x14ac:dyDescent="0.3">
      <c r="B166" s="13" t="s">
        <v>357</v>
      </c>
      <c r="C166" s="13"/>
    </row>
    <row r="167" spans="2:3" ht="18" customHeight="1" x14ac:dyDescent="0.3"/>
    <row r="168" spans="2:3" ht="18" customHeight="1" x14ac:dyDescent="0.3">
      <c r="B168" s="6" t="s">
        <v>0</v>
      </c>
    </row>
    <row r="169" spans="2:3" ht="18" customHeight="1" x14ac:dyDescent="0.3"/>
    <row r="170" spans="2:3" ht="18" customHeight="1" x14ac:dyDescent="0.3">
      <c r="B170" s="6" t="s">
        <v>372</v>
      </c>
    </row>
    <row r="171" spans="2:3" ht="18" customHeight="1" x14ac:dyDescent="0.3"/>
    <row r="172" spans="2:3" ht="18" customHeight="1" x14ac:dyDescent="0.3">
      <c r="B172" s="6" t="s">
        <v>358</v>
      </c>
    </row>
    <row r="173" spans="2:3" ht="18" customHeight="1" x14ac:dyDescent="0.3">
      <c r="B173" s="6" t="s">
        <v>359</v>
      </c>
    </row>
    <row r="174" spans="2:3" ht="18" customHeight="1" x14ac:dyDescent="0.3">
      <c r="B174" s="6" t="s">
        <v>373</v>
      </c>
    </row>
    <row r="175" spans="2:3" ht="18" customHeight="1" x14ac:dyDescent="0.3"/>
    <row r="176" spans="2:3" ht="18" customHeight="1" x14ac:dyDescent="0.3">
      <c r="B176" s="6" t="s">
        <v>360</v>
      </c>
    </row>
    <row r="177" spans="2:2" ht="18" customHeight="1" x14ac:dyDescent="0.3">
      <c r="B177" s="6" t="s">
        <v>361</v>
      </c>
    </row>
    <row r="178" spans="2:2" ht="18" customHeight="1" x14ac:dyDescent="0.3">
      <c r="B178" s="6" t="s">
        <v>374</v>
      </c>
    </row>
    <row r="179" spans="2:2" ht="18" customHeight="1" x14ac:dyDescent="0.3"/>
    <row r="180" spans="2:2" ht="18" customHeight="1" x14ac:dyDescent="0.3">
      <c r="B180" s="6" t="s">
        <v>362</v>
      </c>
    </row>
    <row r="181" spans="2:2" ht="18" customHeight="1" x14ac:dyDescent="0.3">
      <c r="B181" s="6" t="s">
        <v>363</v>
      </c>
    </row>
    <row r="182" spans="2:2" ht="18" customHeight="1" x14ac:dyDescent="0.3">
      <c r="B182" s="6" t="s">
        <v>375</v>
      </c>
    </row>
    <row r="183" spans="2:2" ht="18" customHeight="1" x14ac:dyDescent="0.3"/>
    <row r="184" spans="2:2" ht="18" customHeight="1" x14ac:dyDescent="0.3">
      <c r="B184" s="6" t="s">
        <v>364</v>
      </c>
    </row>
    <row r="185" spans="2:2" ht="18" customHeight="1" x14ac:dyDescent="0.3">
      <c r="B185" s="6" t="s">
        <v>365</v>
      </c>
    </row>
    <row r="186" spans="2:2" ht="18" customHeight="1" x14ac:dyDescent="0.3">
      <c r="B186" s="6" t="s">
        <v>376</v>
      </c>
    </row>
    <row r="187" spans="2:2" ht="18" customHeight="1" x14ac:dyDescent="0.3"/>
    <row r="188" spans="2:2" ht="18" customHeight="1" x14ac:dyDescent="0.3">
      <c r="B188" s="6" t="s">
        <v>366</v>
      </c>
    </row>
    <row r="189" spans="2:2" ht="18" customHeight="1" x14ac:dyDescent="0.3">
      <c r="B189" s="6" t="s">
        <v>367</v>
      </c>
    </row>
    <row r="190" spans="2:2" ht="18" customHeight="1" x14ac:dyDescent="0.3">
      <c r="B190" s="6" t="s">
        <v>377</v>
      </c>
    </row>
    <row r="191" spans="2:2" ht="18" customHeight="1" x14ac:dyDescent="0.3"/>
    <row r="192" spans="2:2" ht="18" customHeight="1" x14ac:dyDescent="0.3">
      <c r="B192" s="6" t="s">
        <v>368</v>
      </c>
    </row>
    <row r="193" spans="2:2" ht="18" customHeight="1" x14ac:dyDescent="0.3">
      <c r="B193" s="6" t="s">
        <v>369</v>
      </c>
    </row>
    <row r="194" spans="2:2" ht="18" customHeight="1" x14ac:dyDescent="0.3">
      <c r="B194" s="6" t="s">
        <v>378</v>
      </c>
    </row>
    <row r="195" spans="2:2" ht="18" customHeight="1" x14ac:dyDescent="0.3"/>
    <row r="196" spans="2:2" ht="18" customHeight="1" x14ac:dyDescent="0.3">
      <c r="B196" s="6" t="s">
        <v>370</v>
      </c>
    </row>
    <row r="197" spans="2:2" ht="18" customHeight="1" x14ac:dyDescent="0.3">
      <c r="B197" s="6" t="s">
        <v>371</v>
      </c>
    </row>
  </sheetData>
  <dataValidations count="9">
    <dataValidation type="list" allowBlank="1" showInputMessage="1" showErrorMessage="1" sqref="M8" xr:uid="{41630FBF-C93F-4551-A217-B7D008CA9FEB}">
      <formula1>$L$7:$L$9</formula1>
    </dataValidation>
    <dataValidation type="whole" errorStyle="warning" showInputMessage="1" showErrorMessage="1" errorTitle="yyyyu" error="uuuuuu" promptTitle="aasdfa" prompt="fhfhfhfhfhfh" sqref="H9:H14" xr:uid="{1E0E4D23-BBEA-43E1-835E-15C62C22D16B}">
      <formula1>1</formula1>
      <formula2>9</formula2>
    </dataValidation>
    <dataValidation type="list" allowBlank="1" showInputMessage="1" showErrorMessage="1" sqref="I147:I157" xr:uid="{CA9B4585-1F62-4A72-8C68-D1C2034C262E}">
      <formula1>$B$149:$B$159</formula1>
    </dataValidation>
    <dataValidation type="whole" errorStyle="warning" allowBlank="1" showInputMessage="1" showErrorMessage="1" errorTitle="Warning" error="enter 0 to 10 value" promptTitle="whole number" prompt="&quot;0-10&quot;" sqref="B10:B14" xr:uid="{254F8C44-4EEC-4ACB-977D-8AD32B5E2ADE}">
      <formula1>0</formula1>
      <formula2>10</formula2>
    </dataValidation>
    <dataValidation type="decimal" allowBlank="1" showInputMessage="1" showErrorMessage="1" sqref="B29:B33" xr:uid="{2EBD4BAE-5698-46B7-BC86-E0249DFF86E9}">
      <formula1>0</formula1>
      <formula2>1</formula2>
    </dataValidation>
    <dataValidation type="list" allowBlank="1" showInputMessage="1" showErrorMessage="1" sqref="B48:B52" xr:uid="{7150C954-8AB3-4F1C-B6E3-3917B4D2110D}">
      <formula1>$J$44:$J$48</formula1>
    </dataValidation>
    <dataValidation type="date" operator="lessThan" allowBlank="1" showInputMessage="1" showErrorMessage="1" sqref="B68:B72" xr:uid="{D3C6E692-3576-41EB-AC49-6CB010F9E70A}">
      <formula1>NOW()</formula1>
    </dataValidation>
    <dataValidation type="time" allowBlank="1" showInputMessage="1" showErrorMessage="1" sqref="B87:B91" xr:uid="{2C396F0D-6B2D-4BE9-B28A-FCE24E78358C}">
      <formula1>0.479166666666667</formula1>
      <formula2>0.520833333333333</formula2>
    </dataValidation>
    <dataValidation type="textLength" allowBlank="1" showInputMessage="1" showErrorMessage="1" sqref="B105:B109" xr:uid="{F6927894-D89E-4F21-A9B1-AA56E4B7F2C8}">
      <formula1>4</formula1>
      <formula2>10</formula2>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80E1-659A-49EE-A836-FBB59F71A171}">
  <dimension ref="B2:G103"/>
  <sheetViews>
    <sheetView tabSelected="1" topLeftCell="B4" workbookViewId="0">
      <selection activeCell="B35" sqref="A1:XFD1048576"/>
    </sheetView>
  </sheetViews>
  <sheetFormatPr defaultColWidth="8.77734375" defaultRowHeight="15.6" x14ac:dyDescent="0.3"/>
  <cols>
    <col min="1" max="1" width="8.77734375" style="6"/>
    <col min="2" max="2" width="205" style="6" bestFit="1" customWidth="1"/>
    <col min="3" max="16384" width="8.77734375" style="6"/>
  </cols>
  <sheetData>
    <row r="2" spans="2:7" ht="18" customHeight="1" x14ac:dyDescent="0.3">
      <c r="B2" s="6" t="s">
        <v>379</v>
      </c>
    </row>
    <row r="3" spans="2:7" ht="18" customHeight="1" x14ac:dyDescent="0.3"/>
    <row r="4" spans="2:7" ht="18" customHeight="1" x14ac:dyDescent="0.3">
      <c r="B4" s="6" t="s">
        <v>317</v>
      </c>
    </row>
    <row r="5" spans="2:7" ht="18" customHeight="1" x14ac:dyDescent="0.3"/>
    <row r="6" spans="2:7" ht="18" customHeight="1" x14ac:dyDescent="0.3">
      <c r="B6" s="13" t="s">
        <v>152</v>
      </c>
      <c r="C6" s="13"/>
      <c r="D6" s="13"/>
      <c r="E6" s="13"/>
      <c r="F6" s="13"/>
      <c r="G6" s="13"/>
    </row>
    <row r="7" spans="2:7" ht="18" customHeight="1" x14ac:dyDescent="0.3">
      <c r="B7" s="13" t="s">
        <v>17</v>
      </c>
      <c r="C7" s="13"/>
      <c r="D7" s="13"/>
      <c r="E7" s="13"/>
      <c r="F7" s="13"/>
      <c r="G7" s="13"/>
    </row>
    <row r="8" spans="2:7" ht="18" customHeight="1" x14ac:dyDescent="0.3">
      <c r="B8" s="13" t="s">
        <v>20</v>
      </c>
      <c r="C8" s="13"/>
      <c r="D8" s="13"/>
      <c r="E8" s="13"/>
      <c r="F8" s="13"/>
      <c r="G8" s="13"/>
    </row>
    <row r="9" spans="2:7" ht="18" customHeight="1" x14ac:dyDescent="0.3">
      <c r="B9" s="13" t="s">
        <v>354</v>
      </c>
      <c r="C9" s="13"/>
      <c r="D9" s="13"/>
      <c r="E9" s="13"/>
      <c r="F9" s="13"/>
      <c r="G9" s="13"/>
    </row>
    <row r="10" spans="2:7" ht="18" customHeight="1" x14ac:dyDescent="0.3">
      <c r="B10" s="13" t="s">
        <v>380</v>
      </c>
      <c r="C10" s="13"/>
      <c r="D10" s="13"/>
      <c r="E10" s="13"/>
      <c r="F10" s="13"/>
      <c r="G10" s="13"/>
    </row>
    <row r="11" spans="2:7" ht="18" customHeight="1" x14ac:dyDescent="0.3">
      <c r="B11" s="13" t="s">
        <v>17</v>
      </c>
      <c r="C11" s="13"/>
      <c r="D11" s="13"/>
      <c r="E11" s="13"/>
      <c r="F11" s="13"/>
      <c r="G11" s="13"/>
    </row>
    <row r="12" spans="2:7" ht="18" customHeight="1" x14ac:dyDescent="0.3">
      <c r="B12" s="13" t="s">
        <v>20</v>
      </c>
      <c r="C12" s="13"/>
      <c r="D12" s="13"/>
      <c r="E12" s="13"/>
      <c r="F12" s="13"/>
      <c r="G12" s="13"/>
    </row>
    <row r="13" spans="2:7" ht="18" customHeight="1" x14ac:dyDescent="0.3">
      <c r="B13" s="13" t="s">
        <v>354</v>
      </c>
      <c r="C13" s="13"/>
      <c r="D13" s="13"/>
      <c r="E13" s="13"/>
      <c r="F13" s="13"/>
      <c r="G13" s="13"/>
    </row>
    <row r="14" spans="2:7" ht="18" customHeight="1" x14ac:dyDescent="0.3">
      <c r="B14" s="13" t="s">
        <v>380</v>
      </c>
      <c r="C14" s="13"/>
      <c r="D14" s="13"/>
      <c r="E14" s="13"/>
      <c r="F14" s="13"/>
      <c r="G14" s="13"/>
    </row>
    <row r="15" spans="2:7" ht="18" customHeight="1" x14ac:dyDescent="0.3"/>
    <row r="16" spans="2:7" ht="18" customHeight="1" x14ac:dyDescent="0.3">
      <c r="B16" s="6" t="s">
        <v>0</v>
      </c>
    </row>
    <row r="17" spans="2:2" ht="18" customHeight="1" x14ac:dyDescent="0.3"/>
    <row r="18" spans="2:2" ht="18" customHeight="1" x14ac:dyDescent="0.3">
      <c r="B18" s="6" t="s">
        <v>394</v>
      </c>
    </row>
    <row r="19" spans="2:2" ht="18" customHeight="1" x14ac:dyDescent="0.3"/>
    <row r="20" spans="2:2" ht="18" customHeight="1" x14ac:dyDescent="0.3">
      <c r="B20" s="6" t="s">
        <v>381</v>
      </c>
    </row>
    <row r="21" spans="2:2" ht="18" customHeight="1" x14ac:dyDescent="0.3">
      <c r="B21" s="6" t="s">
        <v>395</v>
      </c>
    </row>
    <row r="22" spans="2:2" ht="18" customHeight="1" x14ac:dyDescent="0.3"/>
    <row r="23" spans="2:2" ht="18" customHeight="1" x14ac:dyDescent="0.3">
      <c r="B23" s="6" t="s">
        <v>382</v>
      </c>
    </row>
    <row r="24" spans="2:2" ht="18" customHeight="1" x14ac:dyDescent="0.3">
      <c r="B24" s="6" t="s">
        <v>383</v>
      </c>
    </row>
    <row r="25" spans="2:2" ht="18" customHeight="1" x14ac:dyDescent="0.3">
      <c r="B25" s="6" t="s">
        <v>384</v>
      </c>
    </row>
    <row r="26" spans="2:2" ht="18" customHeight="1" x14ac:dyDescent="0.3">
      <c r="B26" s="6" t="s">
        <v>385</v>
      </c>
    </row>
    <row r="27" spans="2:2" ht="18" customHeight="1" x14ac:dyDescent="0.3">
      <c r="B27" s="6" t="s">
        <v>386</v>
      </c>
    </row>
    <row r="28" spans="2:2" ht="18" customHeight="1" x14ac:dyDescent="0.3">
      <c r="B28" s="6" t="s">
        <v>387</v>
      </c>
    </row>
    <row r="29" spans="2:2" ht="18" customHeight="1" x14ac:dyDescent="0.3">
      <c r="B29" s="6" t="s">
        <v>388</v>
      </c>
    </row>
    <row r="30" spans="2:2" ht="18" customHeight="1" x14ac:dyDescent="0.3">
      <c r="B30" s="6" t="s">
        <v>389</v>
      </c>
    </row>
    <row r="31" spans="2:2" ht="18" customHeight="1" x14ac:dyDescent="0.3">
      <c r="B31" s="6" t="s">
        <v>390</v>
      </c>
    </row>
    <row r="32" spans="2:2" ht="18" customHeight="1" x14ac:dyDescent="0.3"/>
    <row r="33" spans="2:6" ht="18" customHeight="1" x14ac:dyDescent="0.3">
      <c r="B33" s="6" t="s">
        <v>391</v>
      </c>
    </row>
    <row r="34" spans="2:6" ht="18" customHeight="1" x14ac:dyDescent="0.3"/>
    <row r="35" spans="2:6" ht="18" customHeight="1" x14ac:dyDescent="0.3">
      <c r="B35" s="13" t="s">
        <v>152</v>
      </c>
      <c r="C35" s="13"/>
      <c r="D35" s="13"/>
      <c r="E35" s="13"/>
      <c r="F35" s="13"/>
    </row>
    <row r="36" spans="2:6" ht="18" customHeight="1" x14ac:dyDescent="0.3">
      <c r="B36" s="13" t="s">
        <v>392</v>
      </c>
      <c r="C36" s="13"/>
      <c r="D36" s="13"/>
      <c r="E36" s="13"/>
      <c r="F36" s="13"/>
    </row>
    <row r="37" spans="2:6" ht="18" customHeight="1" x14ac:dyDescent="0.3">
      <c r="B37" s="13" t="s">
        <v>20</v>
      </c>
      <c r="C37" s="13"/>
      <c r="D37" s="13"/>
      <c r="E37" s="13"/>
      <c r="F37" s="13"/>
    </row>
    <row r="38" spans="2:6" ht="18" customHeight="1" x14ac:dyDescent="0.3">
      <c r="B38" s="13" t="s">
        <v>354</v>
      </c>
      <c r="C38" s="13"/>
      <c r="D38" s="13"/>
      <c r="E38" s="13"/>
      <c r="F38" s="13"/>
    </row>
    <row r="39" spans="2:6" ht="18" customHeight="1" x14ac:dyDescent="0.3">
      <c r="B39" s="13" t="s">
        <v>380</v>
      </c>
      <c r="C39" s="13"/>
      <c r="D39" s="13"/>
      <c r="E39" s="13"/>
      <c r="F39" s="13"/>
    </row>
    <row r="40" spans="2:6" ht="18" customHeight="1" x14ac:dyDescent="0.3">
      <c r="B40" s="13" t="s">
        <v>392</v>
      </c>
      <c r="C40" s="13"/>
      <c r="D40" s="13"/>
      <c r="E40" s="13"/>
      <c r="F40" s="13"/>
    </row>
    <row r="41" spans="2:6" ht="18" customHeight="1" x14ac:dyDescent="0.3">
      <c r="B41" s="13" t="s">
        <v>20</v>
      </c>
      <c r="C41" s="13"/>
      <c r="D41" s="13"/>
      <c r="E41" s="13"/>
      <c r="F41" s="13"/>
    </row>
    <row r="42" spans="2:6" ht="18" customHeight="1" x14ac:dyDescent="0.3">
      <c r="B42" s="13" t="s">
        <v>354</v>
      </c>
      <c r="C42" s="13"/>
      <c r="D42" s="13"/>
      <c r="E42" s="13"/>
      <c r="F42" s="13"/>
    </row>
    <row r="43" spans="2:6" ht="18" customHeight="1" x14ac:dyDescent="0.3">
      <c r="B43" s="13" t="s">
        <v>380</v>
      </c>
      <c r="C43" s="13"/>
      <c r="D43" s="13"/>
      <c r="E43" s="13"/>
      <c r="F43" s="13"/>
    </row>
    <row r="44" spans="2:6" ht="18" customHeight="1" x14ac:dyDescent="0.3"/>
    <row r="45" spans="2:6" ht="18" customHeight="1" x14ac:dyDescent="0.3">
      <c r="B45" s="6" t="s">
        <v>393</v>
      </c>
    </row>
    <row r="49" spans="2:2" x14ac:dyDescent="0.3">
      <c r="B49" s="14" t="s">
        <v>317</v>
      </c>
    </row>
    <row r="50" spans="2:2" x14ac:dyDescent="0.3">
      <c r="B50" s="12"/>
    </row>
    <row r="51" spans="2:2" x14ac:dyDescent="0.3">
      <c r="B51" s="15" t="s">
        <v>152</v>
      </c>
    </row>
    <row r="52" spans="2:2" x14ac:dyDescent="0.3">
      <c r="B52" s="16" t="s">
        <v>17</v>
      </c>
    </row>
    <row r="53" spans="2:2" x14ac:dyDescent="0.3">
      <c r="B53" s="16" t="s">
        <v>20</v>
      </c>
    </row>
    <row r="54" spans="2:2" x14ac:dyDescent="0.3">
      <c r="B54" s="16" t="s">
        <v>354</v>
      </c>
    </row>
    <row r="55" spans="2:2" x14ac:dyDescent="0.3">
      <c r="B55" s="16" t="s">
        <v>380</v>
      </c>
    </row>
    <row r="56" spans="2:2" x14ac:dyDescent="0.3">
      <c r="B56" s="16" t="s">
        <v>17</v>
      </c>
    </row>
    <row r="57" spans="2:2" x14ac:dyDescent="0.3">
      <c r="B57" s="16" t="s">
        <v>20</v>
      </c>
    </row>
    <row r="58" spans="2:2" x14ac:dyDescent="0.3">
      <c r="B58" s="16" t="s">
        <v>354</v>
      </c>
    </row>
    <row r="59" spans="2:2" x14ac:dyDescent="0.3">
      <c r="B59" s="16" t="s">
        <v>380</v>
      </c>
    </row>
    <row r="60" spans="2:2" x14ac:dyDescent="0.3">
      <c r="B60" s="16" t="s">
        <v>17</v>
      </c>
    </row>
    <row r="61" spans="2:2" x14ac:dyDescent="0.3">
      <c r="B61" s="16" t="s">
        <v>20</v>
      </c>
    </row>
    <row r="62" spans="2:2" x14ac:dyDescent="0.3">
      <c r="B62" s="16" t="s">
        <v>354</v>
      </c>
    </row>
    <row r="63" spans="2:2" x14ac:dyDescent="0.3">
      <c r="B63" s="16" t="s">
        <v>380</v>
      </c>
    </row>
    <row r="64" spans="2:2" x14ac:dyDescent="0.3">
      <c r="B64" s="16" t="s">
        <v>17</v>
      </c>
    </row>
    <row r="65" spans="2:2" x14ac:dyDescent="0.3">
      <c r="B65" s="16" t="s">
        <v>20</v>
      </c>
    </row>
    <row r="66" spans="2:2" x14ac:dyDescent="0.3">
      <c r="B66" s="16" t="s">
        <v>354</v>
      </c>
    </row>
    <row r="67" spans="2:2" x14ac:dyDescent="0.3">
      <c r="B67" s="16" t="s">
        <v>380</v>
      </c>
    </row>
    <row r="68" spans="2:2" x14ac:dyDescent="0.3">
      <c r="B68" s="16" t="s">
        <v>17</v>
      </c>
    </row>
    <row r="69" spans="2:2" x14ac:dyDescent="0.3">
      <c r="B69" s="16" t="s">
        <v>20</v>
      </c>
    </row>
    <row r="70" spans="2:2" x14ac:dyDescent="0.3">
      <c r="B70" s="16" t="s">
        <v>354</v>
      </c>
    </row>
    <row r="71" spans="2:2" x14ac:dyDescent="0.3">
      <c r="B71" s="16" t="s">
        <v>380</v>
      </c>
    </row>
    <row r="72" spans="2:2" x14ac:dyDescent="0.3">
      <c r="B72" s="16" t="s">
        <v>17</v>
      </c>
    </row>
    <row r="73" spans="2:2" x14ac:dyDescent="0.3">
      <c r="B73" s="16" t="s">
        <v>20</v>
      </c>
    </row>
    <row r="74" spans="2:2" x14ac:dyDescent="0.3">
      <c r="B74" s="16" t="s">
        <v>354</v>
      </c>
    </row>
    <row r="75" spans="2:2" x14ac:dyDescent="0.3">
      <c r="B75" s="16" t="s">
        <v>380</v>
      </c>
    </row>
    <row r="76" spans="2:2" x14ac:dyDescent="0.3">
      <c r="B76" s="16" t="s">
        <v>17</v>
      </c>
    </row>
    <row r="77" spans="2:2" x14ac:dyDescent="0.3">
      <c r="B77" s="16" t="s">
        <v>20</v>
      </c>
    </row>
    <row r="78" spans="2:2" x14ac:dyDescent="0.3">
      <c r="B78" s="16" t="s">
        <v>354</v>
      </c>
    </row>
    <row r="79" spans="2:2" x14ac:dyDescent="0.3">
      <c r="B79" s="16" t="s">
        <v>380</v>
      </c>
    </row>
    <row r="80" spans="2:2" x14ac:dyDescent="0.3">
      <c r="B80" s="16" t="s">
        <v>17</v>
      </c>
    </row>
    <row r="81" spans="2:2" x14ac:dyDescent="0.3">
      <c r="B81" s="16" t="s">
        <v>20</v>
      </c>
    </row>
    <row r="82" spans="2:2" x14ac:dyDescent="0.3">
      <c r="B82" s="16" t="s">
        <v>354</v>
      </c>
    </row>
    <row r="83" spans="2:2" x14ac:dyDescent="0.3">
      <c r="B83" s="16" t="s">
        <v>380</v>
      </c>
    </row>
    <row r="84" spans="2:2" x14ac:dyDescent="0.3">
      <c r="B84" s="16" t="s">
        <v>17</v>
      </c>
    </row>
    <row r="85" spans="2:2" x14ac:dyDescent="0.3">
      <c r="B85" s="16" t="s">
        <v>20</v>
      </c>
    </row>
    <row r="86" spans="2:2" x14ac:dyDescent="0.3">
      <c r="B86" s="16" t="s">
        <v>354</v>
      </c>
    </row>
    <row r="87" spans="2:2" x14ac:dyDescent="0.3">
      <c r="B87" s="16" t="s">
        <v>380</v>
      </c>
    </row>
    <row r="88" spans="2:2" x14ac:dyDescent="0.3">
      <c r="B88" s="16" t="s">
        <v>17</v>
      </c>
    </row>
    <row r="89" spans="2:2" x14ac:dyDescent="0.3">
      <c r="B89" s="16" t="s">
        <v>20</v>
      </c>
    </row>
    <row r="90" spans="2:2" x14ac:dyDescent="0.3">
      <c r="B90" s="16" t="s">
        <v>354</v>
      </c>
    </row>
    <row r="91" spans="2:2" x14ac:dyDescent="0.3">
      <c r="B91" s="16" t="s">
        <v>380</v>
      </c>
    </row>
    <row r="92" spans="2:2" x14ac:dyDescent="0.3">
      <c r="B92" s="16" t="s">
        <v>17</v>
      </c>
    </row>
    <row r="93" spans="2:2" x14ac:dyDescent="0.3">
      <c r="B93" s="16" t="s">
        <v>20</v>
      </c>
    </row>
    <row r="94" spans="2:2" x14ac:dyDescent="0.3">
      <c r="B94" s="16" t="s">
        <v>354</v>
      </c>
    </row>
    <row r="95" spans="2:2" x14ac:dyDescent="0.3">
      <c r="B95" s="16" t="s">
        <v>380</v>
      </c>
    </row>
    <row r="96" spans="2:2" x14ac:dyDescent="0.3">
      <c r="B96" s="16" t="s">
        <v>17</v>
      </c>
    </row>
    <row r="97" spans="2:2" x14ac:dyDescent="0.3">
      <c r="B97" s="16" t="s">
        <v>20</v>
      </c>
    </row>
    <row r="98" spans="2:2" x14ac:dyDescent="0.3">
      <c r="B98" s="16" t="s">
        <v>354</v>
      </c>
    </row>
    <row r="99" spans="2:2" x14ac:dyDescent="0.3">
      <c r="B99" s="16" t="s">
        <v>380</v>
      </c>
    </row>
    <row r="100" spans="2:2" x14ac:dyDescent="0.3">
      <c r="B100" s="16" t="s">
        <v>17</v>
      </c>
    </row>
    <row r="101" spans="2:2" x14ac:dyDescent="0.3">
      <c r="B101" s="16" t="s">
        <v>20</v>
      </c>
    </row>
    <row r="102" spans="2:2" x14ac:dyDescent="0.3">
      <c r="B102" s="16" t="s">
        <v>354</v>
      </c>
    </row>
    <row r="103" spans="2:2" x14ac:dyDescent="0.3">
      <c r="B103" s="16" t="s">
        <v>380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5D500-295E-4523-A59B-55731A060418}">
  <dimension ref="B2:H79"/>
  <sheetViews>
    <sheetView topLeftCell="A37" workbookViewId="0">
      <selection activeCell="G5" sqref="A1:XFD1048576"/>
    </sheetView>
  </sheetViews>
  <sheetFormatPr defaultColWidth="8.77734375" defaultRowHeight="18" customHeight="1" x14ac:dyDescent="0.3"/>
  <cols>
    <col min="1" max="6" width="8.77734375" style="6"/>
    <col min="7" max="7" width="42.33203125" style="6" bestFit="1" customWidth="1"/>
    <col min="8" max="16384" width="8.77734375" style="6"/>
  </cols>
  <sheetData>
    <row r="2" spans="2:7" ht="18" customHeight="1" x14ac:dyDescent="0.3">
      <c r="B2" s="6" t="s">
        <v>396</v>
      </c>
    </row>
    <row r="4" spans="2:7" ht="18" customHeight="1" x14ac:dyDescent="0.3">
      <c r="B4" s="6" t="s">
        <v>317</v>
      </c>
    </row>
    <row r="6" spans="2:7" ht="18" customHeight="1" x14ac:dyDescent="0.3">
      <c r="B6" s="12" t="s">
        <v>344</v>
      </c>
      <c r="C6" s="12" t="s">
        <v>397</v>
      </c>
      <c r="D6" s="12"/>
      <c r="E6" s="12"/>
    </row>
    <row r="7" spans="2:7" ht="18" customHeight="1" x14ac:dyDescent="0.3">
      <c r="B7" s="12">
        <v>85</v>
      </c>
      <c r="C7" s="12"/>
      <c r="D7" s="12" t="str">
        <f>IF(B7&gt;=40, "pass", "fail")</f>
        <v>pass</v>
      </c>
      <c r="E7" s="12">
        <v>55</v>
      </c>
      <c r="F7" s="6" t="str">
        <f>IF(B7&gt;60, "yes", "no")</f>
        <v>yes</v>
      </c>
      <c r="G7" s="6" t="str">
        <f>IF(F7="Yes", "cong", "better luck next")</f>
        <v>cong</v>
      </c>
    </row>
    <row r="8" spans="2:7" ht="18" customHeight="1" x14ac:dyDescent="0.3">
      <c r="B8" s="12">
        <v>60</v>
      </c>
      <c r="C8" s="12"/>
      <c r="D8" s="12" t="str">
        <f t="shared" ref="D8:D16" si="0">IF(B8&gt;=40, "pass", "fail")</f>
        <v>pass</v>
      </c>
      <c r="E8" s="12"/>
      <c r="F8" s="6" t="str">
        <f t="shared" ref="F8:F16" si="1">IF(B8&gt;60, "yes", "no")</f>
        <v>no</v>
      </c>
      <c r="G8" s="6" t="str">
        <f t="shared" ref="G8:G16" si="2">IF(F8="Yes", "cong", "better luck next")</f>
        <v>better luck next</v>
      </c>
    </row>
    <row r="9" spans="2:7" ht="18" customHeight="1" x14ac:dyDescent="0.3">
      <c r="B9" s="12">
        <v>75</v>
      </c>
      <c r="C9" s="12"/>
      <c r="D9" s="12" t="str">
        <f t="shared" si="0"/>
        <v>pass</v>
      </c>
      <c r="E9" s="12"/>
      <c r="F9" s="6" t="str">
        <f t="shared" si="1"/>
        <v>yes</v>
      </c>
      <c r="G9" s="6" t="str">
        <f t="shared" si="2"/>
        <v>cong</v>
      </c>
    </row>
    <row r="10" spans="2:7" ht="18" customHeight="1" x14ac:dyDescent="0.3">
      <c r="B10" s="12">
        <v>40</v>
      </c>
      <c r="C10" s="12"/>
      <c r="D10" s="12" t="str">
        <f t="shared" si="0"/>
        <v>pass</v>
      </c>
      <c r="E10" s="12"/>
      <c r="F10" s="6" t="str">
        <f t="shared" si="1"/>
        <v>no</v>
      </c>
      <c r="G10" s="6" t="str">
        <f t="shared" si="2"/>
        <v>better luck next</v>
      </c>
    </row>
    <row r="11" spans="2:7" ht="18" customHeight="1" x14ac:dyDescent="0.3">
      <c r="B11" s="12">
        <v>35</v>
      </c>
      <c r="C11" s="12"/>
      <c r="D11" s="12" t="str">
        <f t="shared" si="0"/>
        <v>fail</v>
      </c>
      <c r="E11" s="12"/>
      <c r="F11" s="6" t="str">
        <f t="shared" si="1"/>
        <v>no</v>
      </c>
      <c r="G11" s="6" t="str">
        <f t="shared" si="2"/>
        <v>better luck next</v>
      </c>
    </row>
    <row r="12" spans="2:7" ht="18" customHeight="1" x14ac:dyDescent="0.3">
      <c r="B12" s="12">
        <v>55</v>
      </c>
      <c r="C12" s="12"/>
      <c r="D12" s="12" t="str">
        <f t="shared" si="0"/>
        <v>pass</v>
      </c>
      <c r="E12" s="12"/>
      <c r="F12" s="6" t="str">
        <f t="shared" si="1"/>
        <v>no</v>
      </c>
      <c r="G12" s="6" t="str">
        <f t="shared" si="2"/>
        <v>better luck next</v>
      </c>
    </row>
    <row r="13" spans="2:7" ht="18" customHeight="1" x14ac:dyDescent="0.3">
      <c r="B13" s="12">
        <v>70</v>
      </c>
      <c r="C13" s="12"/>
      <c r="D13" s="12" t="str">
        <f t="shared" si="0"/>
        <v>pass</v>
      </c>
      <c r="E13" s="12"/>
      <c r="F13" s="6" t="str">
        <f t="shared" si="1"/>
        <v>yes</v>
      </c>
      <c r="G13" s="6" t="str">
        <f t="shared" si="2"/>
        <v>cong</v>
      </c>
    </row>
    <row r="14" spans="2:7" ht="18" customHeight="1" x14ac:dyDescent="0.3">
      <c r="B14" s="12">
        <v>95</v>
      </c>
      <c r="C14" s="12"/>
      <c r="D14" s="12" t="str">
        <f t="shared" si="0"/>
        <v>pass</v>
      </c>
      <c r="E14" s="12"/>
      <c r="F14" s="6" t="str">
        <f t="shared" si="1"/>
        <v>yes</v>
      </c>
      <c r="G14" s="6" t="str">
        <f t="shared" si="2"/>
        <v>cong</v>
      </c>
    </row>
    <row r="15" spans="2:7" ht="18" customHeight="1" x14ac:dyDescent="0.3">
      <c r="B15" s="12">
        <v>50</v>
      </c>
      <c r="C15" s="12"/>
      <c r="D15" s="12" t="str">
        <f t="shared" si="0"/>
        <v>pass</v>
      </c>
      <c r="E15" s="12"/>
      <c r="F15" s="6" t="str">
        <f t="shared" si="1"/>
        <v>no</v>
      </c>
      <c r="G15" s="6" t="str">
        <f t="shared" si="2"/>
        <v>better luck next</v>
      </c>
    </row>
    <row r="16" spans="2:7" ht="18" customHeight="1" x14ac:dyDescent="0.3">
      <c r="B16" s="12">
        <v>65</v>
      </c>
      <c r="C16" s="12"/>
      <c r="D16" s="12" t="str">
        <f t="shared" si="0"/>
        <v>pass</v>
      </c>
      <c r="E16" s="12"/>
      <c r="F16" s="6" t="str">
        <f t="shared" si="1"/>
        <v>yes</v>
      </c>
      <c r="G16" s="6" t="str">
        <f t="shared" si="2"/>
        <v>cong</v>
      </c>
    </row>
    <row r="18" spans="2:2" ht="18" customHeight="1" x14ac:dyDescent="0.3">
      <c r="B18" s="6" t="s">
        <v>0</v>
      </c>
    </row>
    <row r="20" spans="2:2" ht="18" customHeight="1" x14ac:dyDescent="0.3">
      <c r="B20" s="6" t="s">
        <v>432</v>
      </c>
    </row>
    <row r="22" spans="2:2" ht="18" customHeight="1" x14ac:dyDescent="0.3">
      <c r="B22" s="6" t="s">
        <v>398</v>
      </c>
    </row>
    <row r="23" spans="2:2" ht="18" customHeight="1" x14ac:dyDescent="0.3">
      <c r="B23" s="6" t="s">
        <v>433</v>
      </c>
    </row>
    <row r="25" spans="2:2" ht="18" customHeight="1" x14ac:dyDescent="0.3">
      <c r="B25" s="6" t="s">
        <v>399</v>
      </c>
    </row>
    <row r="26" spans="2:2" ht="18" customHeight="1" x14ac:dyDescent="0.3">
      <c r="B26" s="6" t="s">
        <v>400</v>
      </c>
    </row>
    <row r="27" spans="2:2" ht="18" customHeight="1" x14ac:dyDescent="0.3">
      <c r="B27" s="6" t="s">
        <v>434</v>
      </c>
    </row>
    <row r="28" spans="2:2" ht="18" customHeight="1" x14ac:dyDescent="0.3">
      <c r="B28" s="6" t="s">
        <v>401</v>
      </c>
    </row>
    <row r="29" spans="2:2" ht="18" customHeight="1" x14ac:dyDescent="0.3">
      <c r="B29" s="6" t="s">
        <v>402</v>
      </c>
    </row>
    <row r="31" spans="2:2" ht="18" customHeight="1" x14ac:dyDescent="0.3">
      <c r="B31" s="6" t="s">
        <v>403</v>
      </c>
    </row>
    <row r="37" spans="2:8" ht="18" customHeight="1" x14ac:dyDescent="0.3">
      <c r="B37" s="6" t="s">
        <v>404</v>
      </c>
    </row>
    <row r="39" spans="2:8" ht="18" customHeight="1" x14ac:dyDescent="0.3">
      <c r="B39" s="6" t="s">
        <v>317</v>
      </c>
    </row>
    <row r="41" spans="2:8" ht="18" customHeight="1" x14ac:dyDescent="0.3">
      <c r="B41" s="12" t="s">
        <v>405</v>
      </c>
      <c r="C41" s="12" t="s">
        <v>344</v>
      </c>
      <c r="D41" s="12" t="s">
        <v>397</v>
      </c>
      <c r="E41" s="12"/>
      <c r="F41" s="12"/>
    </row>
    <row r="42" spans="2:8" ht="18" customHeight="1" x14ac:dyDescent="0.3">
      <c r="B42" s="12" t="s">
        <v>406</v>
      </c>
      <c r="C42" s="12">
        <v>85</v>
      </c>
      <c r="D42" s="12"/>
      <c r="E42" s="12"/>
      <c r="F42" s="12"/>
      <c r="G42" s="6" t="s">
        <v>748</v>
      </c>
      <c r="H42" s="6" t="s">
        <v>761</v>
      </c>
    </row>
    <row r="43" spans="2:8" ht="18" customHeight="1" x14ac:dyDescent="0.3">
      <c r="B43" s="12" t="s">
        <v>407</v>
      </c>
      <c r="C43" s="12">
        <v>60</v>
      </c>
      <c r="D43" s="12"/>
      <c r="E43" s="12"/>
      <c r="F43" s="12"/>
      <c r="G43" s="6" t="str">
        <f>IF(C43&gt;=80,"high",IF(C43&gt;=60,"medium","low"))</f>
        <v>medium</v>
      </c>
    </row>
    <row r="44" spans="2:8" ht="18" customHeight="1" x14ac:dyDescent="0.3">
      <c r="B44" s="12" t="s">
        <v>408</v>
      </c>
      <c r="C44" s="12">
        <v>75</v>
      </c>
      <c r="D44" s="12"/>
      <c r="E44" s="12"/>
      <c r="F44" s="12"/>
      <c r="G44" s="6" t="str">
        <f t="shared" ref="G44:G54" si="3">IF(C44&gt;=80,"high",IF(C44&gt;=60,"medium","low"))</f>
        <v>medium</v>
      </c>
    </row>
    <row r="45" spans="2:8" ht="18" customHeight="1" x14ac:dyDescent="0.3">
      <c r="B45" s="12" t="s">
        <v>409</v>
      </c>
      <c r="C45" s="12">
        <v>40</v>
      </c>
      <c r="D45" s="12"/>
      <c r="E45" s="12"/>
      <c r="F45" s="12"/>
      <c r="G45" s="6" t="str">
        <f t="shared" si="3"/>
        <v>low</v>
      </c>
    </row>
    <row r="46" spans="2:8" ht="18" customHeight="1" x14ac:dyDescent="0.3">
      <c r="B46" s="12" t="s">
        <v>410</v>
      </c>
      <c r="C46" s="12">
        <v>90</v>
      </c>
      <c r="D46" s="12"/>
      <c r="E46" s="12"/>
      <c r="F46" s="12"/>
      <c r="G46" s="6" t="str">
        <f t="shared" si="3"/>
        <v>high</v>
      </c>
    </row>
    <row r="47" spans="2:8" ht="18" customHeight="1" x14ac:dyDescent="0.3">
      <c r="B47" s="12" t="s">
        <v>411</v>
      </c>
      <c r="C47" s="12">
        <v>55</v>
      </c>
      <c r="D47" s="12"/>
      <c r="E47" s="12"/>
      <c r="F47" s="12"/>
      <c r="G47" s="6" t="str">
        <f t="shared" si="3"/>
        <v>low</v>
      </c>
    </row>
    <row r="48" spans="2:8" ht="18" customHeight="1" x14ac:dyDescent="0.3">
      <c r="B48" s="12" t="s">
        <v>412</v>
      </c>
      <c r="C48" s="12">
        <v>70</v>
      </c>
      <c r="D48" s="12"/>
      <c r="E48" s="12"/>
      <c r="F48" s="12"/>
      <c r="G48" s="6" t="str">
        <f t="shared" si="3"/>
        <v>medium</v>
      </c>
    </row>
    <row r="49" spans="2:7" ht="18" customHeight="1" x14ac:dyDescent="0.3">
      <c r="B49" s="12" t="s">
        <v>413</v>
      </c>
      <c r="C49" s="12">
        <v>95</v>
      </c>
      <c r="D49" s="12"/>
      <c r="E49" s="12"/>
      <c r="F49" s="12"/>
      <c r="G49" s="6" t="str">
        <f t="shared" si="3"/>
        <v>high</v>
      </c>
    </row>
    <row r="50" spans="2:7" ht="18" customHeight="1" x14ac:dyDescent="0.3">
      <c r="B50" s="12" t="s">
        <v>414</v>
      </c>
      <c r="C50" s="12">
        <v>50</v>
      </c>
      <c r="D50" s="12"/>
      <c r="E50" s="12"/>
      <c r="F50" s="12"/>
      <c r="G50" s="6" t="str">
        <f t="shared" si="3"/>
        <v>low</v>
      </c>
    </row>
    <row r="51" spans="2:7" ht="18" customHeight="1" x14ac:dyDescent="0.3">
      <c r="B51" s="12" t="s">
        <v>415</v>
      </c>
      <c r="C51" s="12">
        <v>65</v>
      </c>
      <c r="D51" s="12"/>
      <c r="E51" s="12"/>
      <c r="F51" s="12"/>
      <c r="G51" s="6" t="str">
        <f t="shared" si="3"/>
        <v>medium</v>
      </c>
    </row>
    <row r="52" spans="2:7" ht="18" customHeight="1" x14ac:dyDescent="0.3">
      <c r="B52" s="12" t="s">
        <v>416</v>
      </c>
      <c r="C52" s="12">
        <v>80</v>
      </c>
      <c r="D52" s="12"/>
      <c r="E52" s="12"/>
      <c r="F52" s="12"/>
      <c r="G52" s="6" t="str">
        <f t="shared" si="3"/>
        <v>high</v>
      </c>
    </row>
    <row r="53" spans="2:7" ht="18" customHeight="1" x14ac:dyDescent="0.3">
      <c r="B53" s="12" t="s">
        <v>417</v>
      </c>
      <c r="C53" s="12">
        <v>35</v>
      </c>
      <c r="D53" s="12"/>
      <c r="E53" s="12"/>
      <c r="F53" s="12"/>
      <c r="G53" s="6" t="str">
        <f t="shared" si="3"/>
        <v>low</v>
      </c>
    </row>
    <row r="54" spans="2:7" ht="18" customHeight="1" x14ac:dyDescent="0.3">
      <c r="B54" s="12" t="s">
        <v>418</v>
      </c>
      <c r="C54" s="12">
        <v>92</v>
      </c>
      <c r="D54" s="12"/>
      <c r="E54" s="12"/>
      <c r="F54" s="12"/>
      <c r="G54" s="6" t="str">
        <f t="shared" si="3"/>
        <v>high</v>
      </c>
    </row>
    <row r="55" spans="2:7" ht="18" customHeight="1" x14ac:dyDescent="0.3">
      <c r="B55" s="12" t="s">
        <v>419</v>
      </c>
      <c r="C55" s="12">
        <v>68</v>
      </c>
      <c r="D55" s="12"/>
      <c r="E55" s="12"/>
      <c r="F55" s="12"/>
    </row>
    <row r="56" spans="2:7" ht="18" customHeight="1" x14ac:dyDescent="0.3">
      <c r="B56" s="12" t="s">
        <v>420</v>
      </c>
      <c r="C56" s="12">
        <v>73</v>
      </c>
      <c r="D56" s="12"/>
      <c r="E56" s="12"/>
      <c r="F56" s="12"/>
    </row>
    <row r="57" spans="2:7" ht="18" customHeight="1" x14ac:dyDescent="0.3">
      <c r="B57" s="12" t="s">
        <v>421</v>
      </c>
      <c r="C57" s="12">
        <v>82</v>
      </c>
      <c r="D57" s="12"/>
      <c r="E57" s="12"/>
      <c r="F57" s="12"/>
    </row>
    <row r="58" spans="2:7" ht="18" customHeight="1" x14ac:dyDescent="0.3">
      <c r="B58" s="12" t="s">
        <v>422</v>
      </c>
      <c r="C58" s="12">
        <v>45</v>
      </c>
      <c r="D58" s="12"/>
      <c r="E58" s="12"/>
      <c r="F58" s="12"/>
    </row>
    <row r="59" spans="2:7" ht="18" customHeight="1" x14ac:dyDescent="0.3">
      <c r="B59" s="12" t="s">
        <v>423</v>
      </c>
      <c r="C59" s="12">
        <v>78</v>
      </c>
      <c r="D59" s="12"/>
      <c r="E59" s="12"/>
      <c r="F59" s="12"/>
    </row>
    <row r="60" spans="2:7" ht="18" customHeight="1" x14ac:dyDescent="0.3">
      <c r="B60" s="12" t="s">
        <v>424</v>
      </c>
      <c r="C60" s="12">
        <v>67</v>
      </c>
      <c r="D60" s="12"/>
      <c r="E60" s="12"/>
      <c r="F60" s="12"/>
    </row>
    <row r="61" spans="2:7" ht="18" customHeight="1" x14ac:dyDescent="0.3">
      <c r="B61" s="12" t="s">
        <v>425</v>
      </c>
      <c r="C61" s="12">
        <v>88</v>
      </c>
      <c r="D61" s="12"/>
      <c r="E61" s="12"/>
      <c r="F61" s="12"/>
    </row>
    <row r="63" spans="2:7" ht="18" customHeight="1" x14ac:dyDescent="0.3">
      <c r="B63" s="6" t="s">
        <v>0</v>
      </c>
    </row>
    <row r="65" spans="2:2" ht="18" customHeight="1" x14ac:dyDescent="0.3">
      <c r="B65" s="6" t="s">
        <v>435</v>
      </c>
    </row>
    <row r="67" spans="2:2" ht="18" customHeight="1" x14ac:dyDescent="0.3">
      <c r="B67" s="6" t="s">
        <v>426</v>
      </c>
    </row>
    <row r="68" spans="2:2" ht="18" customHeight="1" x14ac:dyDescent="0.3">
      <c r="B68" s="6" t="s">
        <v>427</v>
      </c>
    </row>
    <row r="69" spans="2:2" ht="18" customHeight="1" x14ac:dyDescent="0.3">
      <c r="B69" s="6" t="s">
        <v>433</v>
      </c>
    </row>
    <row r="71" spans="2:2" ht="18" customHeight="1" x14ac:dyDescent="0.3">
      <c r="B71" s="6" t="s">
        <v>428</v>
      </c>
    </row>
    <row r="72" spans="2:2" ht="18" customHeight="1" x14ac:dyDescent="0.3">
      <c r="B72" s="6" t="s">
        <v>429</v>
      </c>
    </row>
    <row r="73" spans="2:2" ht="18" customHeight="1" x14ac:dyDescent="0.3">
      <c r="B73" s="6" t="s">
        <v>430</v>
      </c>
    </row>
    <row r="74" spans="2:2" ht="18" customHeight="1" x14ac:dyDescent="0.3">
      <c r="B74" s="6" t="s">
        <v>436</v>
      </c>
    </row>
    <row r="75" spans="2:2" ht="18" customHeight="1" x14ac:dyDescent="0.3">
      <c r="B75" s="6" t="s">
        <v>437</v>
      </c>
    </row>
    <row r="76" spans="2:2" ht="18" customHeight="1" x14ac:dyDescent="0.3">
      <c r="B76" s="6" t="s">
        <v>401</v>
      </c>
    </row>
    <row r="77" spans="2:2" ht="18" customHeight="1" x14ac:dyDescent="0.3">
      <c r="B77" s="6" t="s">
        <v>402</v>
      </c>
    </row>
    <row r="79" spans="2:2" ht="18" customHeight="1" x14ac:dyDescent="0.3">
      <c r="B79" s="6" t="s">
        <v>431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26B1-52A8-4A5E-88CB-C9C9EB84D461}">
  <dimension ref="B2:F31"/>
  <sheetViews>
    <sheetView topLeftCell="A9" workbookViewId="0">
      <selection activeCell="I9" sqref="I9"/>
    </sheetView>
  </sheetViews>
  <sheetFormatPr defaultColWidth="8.77734375" defaultRowHeight="18" customHeight="1" x14ac:dyDescent="0.3"/>
  <cols>
    <col min="1" max="16384" width="8.77734375" style="6"/>
  </cols>
  <sheetData>
    <row r="2" spans="2:6" ht="18" customHeight="1" x14ac:dyDescent="0.3">
      <c r="B2" s="6" t="s">
        <v>480</v>
      </c>
    </row>
    <row r="4" spans="2:6" ht="18" customHeight="1" x14ac:dyDescent="0.3">
      <c r="B4" s="6" t="s">
        <v>494</v>
      </c>
    </row>
    <row r="5" spans="2:6" ht="18" customHeight="1" x14ac:dyDescent="0.3">
      <c r="B5" s="6" t="s">
        <v>495</v>
      </c>
    </row>
    <row r="7" spans="2:6" ht="18" customHeight="1" x14ac:dyDescent="0.3">
      <c r="B7" s="6" t="s">
        <v>481</v>
      </c>
    </row>
    <row r="9" spans="2:6" ht="18" customHeight="1" x14ac:dyDescent="0.3">
      <c r="B9" s="6" t="s">
        <v>317</v>
      </c>
    </row>
    <row r="11" spans="2:6" ht="18" customHeight="1" x14ac:dyDescent="0.3">
      <c r="B11" s="12" t="s">
        <v>318</v>
      </c>
      <c r="C11" s="12" t="s">
        <v>340</v>
      </c>
      <c r="D11" s="12" t="s">
        <v>482</v>
      </c>
      <c r="E11" s="12" t="s">
        <v>483</v>
      </c>
      <c r="F11" s="12"/>
    </row>
    <row r="12" spans="2:6" ht="18" customHeight="1" x14ac:dyDescent="0.3">
      <c r="B12" s="12">
        <v>101</v>
      </c>
      <c r="C12" s="12" t="s">
        <v>406</v>
      </c>
      <c r="D12" s="12">
        <v>25</v>
      </c>
      <c r="E12" s="12" t="s">
        <v>484</v>
      </c>
      <c r="F12" s="12"/>
    </row>
    <row r="13" spans="2:6" ht="18" customHeight="1" x14ac:dyDescent="0.3">
      <c r="B13" s="12">
        <v>102</v>
      </c>
      <c r="C13" s="12" t="s">
        <v>408</v>
      </c>
      <c r="D13" s="12">
        <v>30</v>
      </c>
      <c r="E13" s="12" t="s">
        <v>485</v>
      </c>
      <c r="F13" s="12"/>
    </row>
    <row r="14" spans="2:6" ht="18" customHeight="1" x14ac:dyDescent="0.3">
      <c r="B14" s="12">
        <v>103</v>
      </c>
      <c r="C14" s="12" t="s">
        <v>409</v>
      </c>
      <c r="D14" s="12">
        <v>28</v>
      </c>
      <c r="E14" s="12" t="s">
        <v>486</v>
      </c>
      <c r="F14" s="12"/>
    </row>
    <row r="15" spans="2:6" ht="18" customHeight="1" x14ac:dyDescent="0.3">
      <c r="B15" s="12">
        <v>104</v>
      </c>
      <c r="C15" s="12" t="s">
        <v>410</v>
      </c>
      <c r="D15" s="12">
        <v>35</v>
      </c>
      <c r="E15" s="12" t="s">
        <v>487</v>
      </c>
      <c r="F15" s="12"/>
    </row>
    <row r="17" spans="2:2" ht="18" customHeight="1" x14ac:dyDescent="0.3">
      <c r="B17" s="6" t="s">
        <v>0</v>
      </c>
    </row>
    <row r="19" spans="2:2" ht="18" customHeight="1" x14ac:dyDescent="0.3">
      <c r="B19" s="6" t="s">
        <v>496</v>
      </c>
    </row>
    <row r="21" spans="2:2" ht="18" customHeight="1" x14ac:dyDescent="0.3">
      <c r="B21" s="6" t="s">
        <v>488</v>
      </c>
    </row>
    <row r="22" spans="2:2" ht="18" customHeight="1" x14ac:dyDescent="0.3">
      <c r="B22" s="6" t="s">
        <v>497</v>
      </c>
    </row>
    <row r="23" spans="2:2" ht="18" customHeight="1" x14ac:dyDescent="0.3">
      <c r="B23" s="6" t="s">
        <v>489</v>
      </c>
    </row>
    <row r="24" spans="2:2" ht="18" customHeight="1" x14ac:dyDescent="0.3">
      <c r="B24" s="6" t="s">
        <v>498</v>
      </c>
    </row>
    <row r="26" spans="2:2" ht="18" customHeight="1" x14ac:dyDescent="0.3">
      <c r="B26" s="6" t="s">
        <v>490</v>
      </c>
    </row>
    <row r="27" spans="2:2" ht="18" customHeight="1" x14ac:dyDescent="0.3">
      <c r="B27" s="6" t="s">
        <v>499</v>
      </c>
    </row>
    <row r="28" spans="2:2" ht="18" customHeight="1" x14ac:dyDescent="0.3">
      <c r="B28" s="6" t="s">
        <v>491</v>
      </c>
    </row>
    <row r="29" spans="2:2" ht="18" customHeight="1" x14ac:dyDescent="0.3">
      <c r="B29" s="6" t="s">
        <v>492</v>
      </c>
    </row>
    <row r="31" spans="2:2" ht="18" customHeight="1" x14ac:dyDescent="0.3">
      <c r="B31" s="6" t="s">
        <v>493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A21E3-7FB8-441B-9A12-5EF06E345FCC}">
  <dimension ref="B2:E71"/>
  <sheetViews>
    <sheetView topLeftCell="A38" workbookViewId="0">
      <selection activeCell="K49" sqref="K49"/>
    </sheetView>
  </sheetViews>
  <sheetFormatPr defaultColWidth="8.77734375" defaultRowHeight="18" customHeight="1" x14ac:dyDescent="0.3"/>
  <cols>
    <col min="1" max="16384" width="8.77734375" style="6"/>
  </cols>
  <sheetData>
    <row r="2" spans="2:5" ht="18" customHeight="1" x14ac:dyDescent="0.3">
      <c r="B2" s="6" t="s">
        <v>438</v>
      </c>
    </row>
    <row r="4" spans="2:5" ht="18" customHeight="1" x14ac:dyDescent="0.3">
      <c r="B4" s="6" t="s">
        <v>317</v>
      </c>
    </row>
    <row r="6" spans="2:5" ht="18" customHeight="1" x14ac:dyDescent="0.3">
      <c r="B6" s="12" t="s">
        <v>439</v>
      </c>
      <c r="C6" s="12" t="s">
        <v>440</v>
      </c>
      <c r="D6" s="12" t="s">
        <v>325</v>
      </c>
      <c r="E6" s="12"/>
    </row>
    <row r="7" spans="2:5" ht="18" customHeight="1" x14ac:dyDescent="0.3">
      <c r="B7" s="12">
        <v>101</v>
      </c>
      <c r="C7" s="12" t="s">
        <v>441</v>
      </c>
      <c r="D7" s="12" t="s">
        <v>442</v>
      </c>
      <c r="E7" s="12"/>
    </row>
    <row r="8" spans="2:5" ht="18" customHeight="1" x14ac:dyDescent="0.3">
      <c r="B8" s="12">
        <v>102</v>
      </c>
      <c r="C8" s="12" t="s">
        <v>443</v>
      </c>
      <c r="D8" s="12" t="s">
        <v>444</v>
      </c>
      <c r="E8" s="12"/>
    </row>
    <row r="9" spans="2:5" ht="18" customHeight="1" x14ac:dyDescent="0.3">
      <c r="B9" s="12">
        <v>103</v>
      </c>
      <c r="C9" s="12" t="s">
        <v>445</v>
      </c>
      <c r="D9" s="12" t="s">
        <v>446</v>
      </c>
      <c r="E9" s="12"/>
    </row>
    <row r="10" spans="2:5" ht="18" customHeight="1" x14ac:dyDescent="0.3">
      <c r="B10" s="12">
        <v>104</v>
      </c>
      <c r="C10" s="12" t="s">
        <v>447</v>
      </c>
      <c r="D10" s="12" t="s">
        <v>448</v>
      </c>
      <c r="E10" s="12"/>
    </row>
    <row r="11" spans="2:5" ht="18" customHeight="1" x14ac:dyDescent="0.3">
      <c r="B11" s="12">
        <v>105</v>
      </c>
      <c r="C11" s="12" t="s">
        <v>449</v>
      </c>
      <c r="D11" s="12" t="s">
        <v>450</v>
      </c>
      <c r="E11" s="12"/>
    </row>
    <row r="12" spans="2:5" ht="18" customHeight="1" x14ac:dyDescent="0.3">
      <c r="B12" s="12" t="s">
        <v>451</v>
      </c>
      <c r="C12" s="12" t="s">
        <v>439</v>
      </c>
      <c r="D12" s="12" t="s">
        <v>452</v>
      </c>
      <c r="E12" s="12" t="s">
        <v>453</v>
      </c>
    </row>
    <row r="13" spans="2:5" ht="18" customHeight="1" x14ac:dyDescent="0.3">
      <c r="B13" s="12">
        <v>1</v>
      </c>
      <c r="C13" s="12">
        <v>101</v>
      </c>
      <c r="D13" s="12">
        <v>2</v>
      </c>
      <c r="E13" s="12"/>
    </row>
    <row r="14" spans="2:5" ht="18" customHeight="1" x14ac:dyDescent="0.3">
      <c r="B14" s="12">
        <v>2</v>
      </c>
      <c r="C14" s="12">
        <v>103</v>
      </c>
      <c r="D14" s="12">
        <v>1</v>
      </c>
      <c r="E14" s="12"/>
    </row>
    <row r="15" spans="2:5" ht="18" customHeight="1" x14ac:dyDescent="0.3">
      <c r="B15" s="12">
        <v>3</v>
      </c>
      <c r="C15" s="12">
        <v>105</v>
      </c>
      <c r="D15" s="12">
        <v>3</v>
      </c>
      <c r="E15" s="12"/>
    </row>
    <row r="16" spans="2:5" ht="18" customHeight="1" x14ac:dyDescent="0.3">
      <c r="B16" s="12">
        <v>4</v>
      </c>
      <c r="C16" s="12">
        <v>102</v>
      </c>
      <c r="D16" s="12">
        <v>2</v>
      </c>
      <c r="E16" s="12"/>
    </row>
    <row r="17" spans="2:5" ht="18" customHeight="1" x14ac:dyDescent="0.3">
      <c r="B17" s="12">
        <v>5</v>
      </c>
      <c r="C17" s="12">
        <v>104</v>
      </c>
      <c r="D17" s="12">
        <v>1</v>
      </c>
      <c r="E17" s="12"/>
    </row>
    <row r="19" spans="2:5" ht="18" customHeight="1" x14ac:dyDescent="0.3">
      <c r="B19" s="6" t="s">
        <v>0</v>
      </c>
    </row>
    <row r="21" spans="2:5" ht="18" customHeight="1" x14ac:dyDescent="0.3">
      <c r="B21" s="6" t="s">
        <v>473</v>
      </c>
    </row>
    <row r="23" spans="2:5" ht="18" customHeight="1" x14ac:dyDescent="0.3">
      <c r="B23" s="6" t="s">
        <v>454</v>
      </c>
    </row>
    <row r="24" spans="2:5" ht="18" customHeight="1" x14ac:dyDescent="0.3">
      <c r="B24" s="6" t="s">
        <v>474</v>
      </c>
    </row>
    <row r="26" spans="2:5" ht="18" customHeight="1" x14ac:dyDescent="0.3">
      <c r="B26" s="6" t="s">
        <v>455</v>
      </c>
    </row>
    <row r="27" spans="2:5" ht="18" customHeight="1" x14ac:dyDescent="0.3">
      <c r="B27" s="6" t="s">
        <v>475</v>
      </c>
    </row>
    <row r="29" spans="2:5" ht="18" customHeight="1" x14ac:dyDescent="0.3">
      <c r="B29" s="6" t="s">
        <v>456</v>
      </c>
    </row>
    <row r="30" spans="2:5" ht="18" customHeight="1" x14ac:dyDescent="0.3">
      <c r="B30" s="6" t="s">
        <v>476</v>
      </c>
    </row>
    <row r="31" spans="2:5" ht="18" customHeight="1" x14ac:dyDescent="0.3">
      <c r="B31" s="6" t="s">
        <v>401</v>
      </c>
    </row>
    <row r="32" spans="2:5" ht="18" customHeight="1" x14ac:dyDescent="0.3">
      <c r="B32" s="6" t="s">
        <v>402</v>
      </c>
    </row>
    <row r="34" spans="2:5" ht="18" customHeight="1" x14ac:dyDescent="0.3">
      <c r="B34" s="6" t="s">
        <v>457</v>
      </c>
    </row>
    <row r="39" spans="2:5" ht="18" customHeight="1" x14ac:dyDescent="0.3">
      <c r="B39" s="6" t="s">
        <v>458</v>
      </c>
    </row>
    <row r="41" spans="2:5" ht="18" customHeight="1" x14ac:dyDescent="0.3">
      <c r="B41" s="6" t="s">
        <v>317</v>
      </c>
    </row>
    <row r="43" spans="2:5" ht="18" customHeight="1" x14ac:dyDescent="0.3">
      <c r="B43" s="12" t="s">
        <v>459</v>
      </c>
      <c r="C43" s="12" t="s">
        <v>405</v>
      </c>
      <c r="D43" s="12" t="s">
        <v>460</v>
      </c>
      <c r="E43" s="12"/>
    </row>
    <row r="44" spans="2:5" ht="18" customHeight="1" x14ac:dyDescent="0.3">
      <c r="B44" s="12">
        <v>101</v>
      </c>
      <c r="C44" s="12" t="s">
        <v>406</v>
      </c>
      <c r="D44" s="12" t="s">
        <v>461</v>
      </c>
      <c r="E44" s="12"/>
    </row>
    <row r="45" spans="2:5" ht="18" customHeight="1" x14ac:dyDescent="0.3">
      <c r="B45" s="12">
        <v>102</v>
      </c>
      <c r="C45" s="12" t="s">
        <v>408</v>
      </c>
      <c r="D45" s="12" t="s">
        <v>462</v>
      </c>
      <c r="E45" s="12"/>
    </row>
    <row r="46" spans="2:5" ht="18" customHeight="1" x14ac:dyDescent="0.3">
      <c r="B46" s="12">
        <v>103</v>
      </c>
      <c r="C46" s="12" t="s">
        <v>409</v>
      </c>
      <c r="D46" s="12" t="s">
        <v>463</v>
      </c>
      <c r="E46" s="12"/>
    </row>
    <row r="47" spans="2:5" ht="18" customHeight="1" x14ac:dyDescent="0.3">
      <c r="B47" s="12">
        <v>104</v>
      </c>
      <c r="C47" s="12" t="s">
        <v>410</v>
      </c>
      <c r="D47" s="12" t="s">
        <v>462</v>
      </c>
      <c r="E47" s="12"/>
    </row>
    <row r="48" spans="2:5" ht="18" customHeight="1" x14ac:dyDescent="0.3">
      <c r="B48" s="12">
        <v>105</v>
      </c>
      <c r="C48" s="12" t="s">
        <v>411</v>
      </c>
      <c r="D48" s="12" t="s">
        <v>461</v>
      </c>
      <c r="E48" s="12"/>
    </row>
    <row r="49" spans="2:5" ht="18" customHeight="1" x14ac:dyDescent="0.3">
      <c r="B49" s="12" t="s">
        <v>464</v>
      </c>
      <c r="C49" s="12" t="s">
        <v>459</v>
      </c>
      <c r="D49" s="12" t="s">
        <v>465</v>
      </c>
      <c r="E49" s="12" t="s">
        <v>344</v>
      </c>
    </row>
    <row r="50" spans="2:5" ht="18" customHeight="1" x14ac:dyDescent="0.3">
      <c r="B50" s="12">
        <v>1</v>
      </c>
      <c r="C50" s="12">
        <v>101</v>
      </c>
      <c r="D50" s="12" t="s">
        <v>466</v>
      </c>
      <c r="E50" s="12">
        <v>85</v>
      </c>
    </row>
    <row r="51" spans="2:5" ht="18" customHeight="1" x14ac:dyDescent="0.3">
      <c r="B51" s="12">
        <v>2</v>
      </c>
      <c r="C51" s="12">
        <v>102</v>
      </c>
      <c r="D51" s="12" t="s">
        <v>467</v>
      </c>
      <c r="E51" s="12">
        <v>78</v>
      </c>
    </row>
    <row r="52" spans="2:5" ht="18" customHeight="1" x14ac:dyDescent="0.3">
      <c r="B52" s="12">
        <v>3</v>
      </c>
      <c r="C52" s="12">
        <v>103</v>
      </c>
      <c r="D52" s="12" t="s">
        <v>468</v>
      </c>
      <c r="E52" s="12">
        <v>92</v>
      </c>
    </row>
    <row r="53" spans="2:5" ht="18" customHeight="1" x14ac:dyDescent="0.3">
      <c r="B53" s="12">
        <v>4</v>
      </c>
      <c r="C53" s="12">
        <v>104</v>
      </c>
      <c r="D53" s="12" t="s">
        <v>466</v>
      </c>
      <c r="E53" s="12">
        <v>88</v>
      </c>
    </row>
    <row r="54" spans="2:5" ht="18" customHeight="1" x14ac:dyDescent="0.3">
      <c r="B54" s="12">
        <v>5</v>
      </c>
      <c r="C54" s="12">
        <v>105</v>
      </c>
      <c r="D54" s="12" t="s">
        <v>467</v>
      </c>
      <c r="E54" s="12">
        <v>80</v>
      </c>
    </row>
    <row r="56" spans="2:5" ht="18" customHeight="1" x14ac:dyDescent="0.3">
      <c r="B56" s="6" t="s">
        <v>0</v>
      </c>
    </row>
    <row r="58" spans="2:5" ht="18" customHeight="1" x14ac:dyDescent="0.3">
      <c r="B58" s="6" t="s">
        <v>477</v>
      </c>
    </row>
    <row r="60" spans="2:5" ht="18" customHeight="1" x14ac:dyDescent="0.3">
      <c r="B60" s="6" t="s">
        <v>469</v>
      </c>
    </row>
    <row r="61" spans="2:5" ht="18" customHeight="1" x14ac:dyDescent="0.3">
      <c r="B61" s="6" t="s">
        <v>478</v>
      </c>
    </row>
    <row r="63" spans="2:5" ht="18" customHeight="1" x14ac:dyDescent="0.3">
      <c r="B63" s="6" t="s">
        <v>470</v>
      </c>
    </row>
    <row r="64" spans="2:5" ht="18" customHeight="1" x14ac:dyDescent="0.3">
      <c r="B64" s="6" t="s">
        <v>475</v>
      </c>
    </row>
    <row r="66" spans="2:2" ht="18" customHeight="1" x14ac:dyDescent="0.3">
      <c r="B66" s="6" t="s">
        <v>471</v>
      </c>
    </row>
    <row r="67" spans="2:2" ht="18" customHeight="1" x14ac:dyDescent="0.3">
      <c r="B67" s="6" t="s">
        <v>479</v>
      </c>
    </row>
    <row r="68" spans="2:2" ht="18" customHeight="1" x14ac:dyDescent="0.3">
      <c r="B68" s="6" t="s">
        <v>401</v>
      </c>
    </row>
    <row r="69" spans="2:2" ht="18" customHeight="1" x14ac:dyDescent="0.3">
      <c r="B69" s="6" t="s">
        <v>402</v>
      </c>
    </row>
    <row r="71" spans="2:2" ht="18" customHeight="1" x14ac:dyDescent="0.3">
      <c r="B71" s="6" t="s">
        <v>472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F9D87-8274-4822-BFCB-976E7F8AD09F}">
  <dimension ref="B2:G60"/>
  <sheetViews>
    <sheetView workbookViewId="0">
      <selection activeCell="J31" sqref="J31"/>
    </sheetView>
  </sheetViews>
  <sheetFormatPr defaultColWidth="8.77734375" defaultRowHeight="19.95" customHeight="1" x14ac:dyDescent="0.3"/>
  <cols>
    <col min="1" max="16384" width="8.77734375" style="6"/>
  </cols>
  <sheetData>
    <row r="2" spans="2:7" ht="19.95" customHeight="1" x14ac:dyDescent="0.3">
      <c r="B2" s="6" t="s">
        <v>500</v>
      </c>
    </row>
    <row r="4" spans="2:7" ht="19.95" customHeight="1" x14ac:dyDescent="0.3">
      <c r="B4" s="6" t="s">
        <v>317</v>
      </c>
    </row>
    <row r="6" spans="2:7" ht="19.95" customHeight="1" x14ac:dyDescent="0.3">
      <c r="B6" s="12"/>
      <c r="C6" s="12" t="s">
        <v>461</v>
      </c>
      <c r="D6" s="12" t="s">
        <v>462</v>
      </c>
      <c r="E6" s="12" t="s">
        <v>463</v>
      </c>
      <c r="F6" s="12" t="s">
        <v>501</v>
      </c>
      <c r="G6" s="12" t="s">
        <v>502</v>
      </c>
    </row>
    <row r="7" spans="2:7" ht="19.95" customHeight="1" x14ac:dyDescent="0.3">
      <c r="B7" s="12">
        <v>1</v>
      </c>
      <c r="C7" s="12"/>
      <c r="D7" s="12" t="s">
        <v>468</v>
      </c>
      <c r="E7" s="12" t="s">
        <v>466</v>
      </c>
      <c r="F7" s="12" t="s">
        <v>467</v>
      </c>
      <c r="G7" s="12" t="s">
        <v>503</v>
      </c>
    </row>
    <row r="8" spans="2:7" ht="19.95" customHeight="1" x14ac:dyDescent="0.3">
      <c r="B8" s="12">
        <v>2</v>
      </c>
      <c r="C8" s="12" t="s">
        <v>406</v>
      </c>
      <c r="D8" s="12">
        <v>85</v>
      </c>
      <c r="E8" s="12">
        <v>90</v>
      </c>
      <c r="F8" s="12">
        <v>88</v>
      </c>
      <c r="G8" s="12">
        <v>75</v>
      </c>
    </row>
    <row r="9" spans="2:7" ht="19.95" customHeight="1" x14ac:dyDescent="0.3">
      <c r="B9" s="12">
        <v>3</v>
      </c>
      <c r="C9" s="12" t="s">
        <v>408</v>
      </c>
      <c r="D9" s="12">
        <v>78</v>
      </c>
      <c r="E9" s="12">
        <v>92</v>
      </c>
      <c r="F9" s="12">
        <v>85</v>
      </c>
      <c r="G9" s="12">
        <v>80</v>
      </c>
    </row>
    <row r="10" spans="2:7" ht="19.95" customHeight="1" x14ac:dyDescent="0.3">
      <c r="B10" s="12">
        <v>4</v>
      </c>
      <c r="C10" s="12" t="s">
        <v>409</v>
      </c>
      <c r="D10" s="12">
        <v>92</v>
      </c>
      <c r="E10" s="12">
        <v>85</v>
      </c>
      <c r="F10" s="12">
        <v>78</v>
      </c>
      <c r="G10" s="12">
        <v>88</v>
      </c>
    </row>
    <row r="11" spans="2:7" ht="19.95" customHeight="1" x14ac:dyDescent="0.3">
      <c r="B11" s="12">
        <v>5</v>
      </c>
      <c r="C11" s="12" t="s">
        <v>410</v>
      </c>
      <c r="D11" s="12">
        <v>88</v>
      </c>
      <c r="E11" s="12">
        <v>80</v>
      </c>
      <c r="F11" s="12">
        <v>90</v>
      </c>
      <c r="G11" s="12">
        <v>82</v>
      </c>
    </row>
    <row r="13" spans="2:7" ht="19.95" customHeight="1" x14ac:dyDescent="0.3">
      <c r="B13" s="6" t="s">
        <v>0</v>
      </c>
    </row>
    <row r="15" spans="2:7" ht="19.95" customHeight="1" x14ac:dyDescent="0.3">
      <c r="B15" s="6" t="s">
        <v>508</v>
      </c>
    </row>
    <row r="17" spans="2:2" ht="19.95" customHeight="1" x14ac:dyDescent="0.3">
      <c r="B17" s="6" t="s">
        <v>504</v>
      </c>
    </row>
    <row r="18" spans="2:2" ht="19.95" customHeight="1" x14ac:dyDescent="0.3">
      <c r="B18" s="6" t="s">
        <v>505</v>
      </c>
    </row>
    <row r="19" spans="2:2" ht="19.95" customHeight="1" x14ac:dyDescent="0.3">
      <c r="B19" s="6" t="s">
        <v>509</v>
      </c>
    </row>
    <row r="21" spans="2:2" ht="19.95" customHeight="1" x14ac:dyDescent="0.3">
      <c r="B21" s="6" t="s">
        <v>506</v>
      </c>
    </row>
    <row r="22" spans="2:2" ht="19.95" customHeight="1" x14ac:dyDescent="0.3">
      <c r="B22" s="6" t="s">
        <v>516</v>
      </c>
    </row>
    <row r="23" spans="2:2" ht="19.95" customHeight="1" x14ac:dyDescent="0.3">
      <c r="B23" s="6" t="s">
        <v>489</v>
      </c>
    </row>
    <row r="25" spans="2:2" ht="19.95" customHeight="1" x14ac:dyDescent="0.3">
      <c r="B25" s="6" t="s">
        <v>507</v>
      </c>
    </row>
    <row r="30" spans="2:2" ht="19.95" customHeight="1" x14ac:dyDescent="0.3">
      <c r="B30" s="6" t="s">
        <v>510</v>
      </c>
    </row>
    <row r="32" spans="2:2" ht="19.95" customHeight="1" x14ac:dyDescent="0.3">
      <c r="B32" s="6" t="s">
        <v>317</v>
      </c>
    </row>
    <row r="34" spans="2:7" ht="19.95" customHeight="1" x14ac:dyDescent="0.3">
      <c r="B34" s="12"/>
      <c r="C34" s="12" t="s">
        <v>461</v>
      </c>
      <c r="D34" s="12" t="s">
        <v>462</v>
      </c>
      <c r="E34" s="12" t="s">
        <v>463</v>
      </c>
      <c r="F34" s="12" t="s">
        <v>501</v>
      </c>
      <c r="G34" s="12" t="s">
        <v>502</v>
      </c>
    </row>
    <row r="35" spans="2:7" ht="19.95" customHeight="1" x14ac:dyDescent="0.3">
      <c r="B35" s="12">
        <v>1</v>
      </c>
      <c r="C35" s="12"/>
      <c r="D35" s="12" t="s">
        <v>468</v>
      </c>
      <c r="E35" s="12" t="s">
        <v>466</v>
      </c>
      <c r="F35" s="12" t="s">
        <v>467</v>
      </c>
      <c r="G35" s="12" t="s">
        <v>503</v>
      </c>
    </row>
    <row r="36" spans="2:7" ht="19.95" customHeight="1" x14ac:dyDescent="0.3">
      <c r="B36" s="12">
        <v>2</v>
      </c>
      <c r="C36" s="12" t="s">
        <v>406</v>
      </c>
      <c r="D36" s="12">
        <v>85</v>
      </c>
      <c r="E36" s="12">
        <v>90</v>
      </c>
      <c r="F36" s="12">
        <v>88</v>
      </c>
      <c r="G36" s="12">
        <v>75</v>
      </c>
    </row>
    <row r="37" spans="2:7" ht="19.95" customHeight="1" x14ac:dyDescent="0.3">
      <c r="B37" s="12">
        <v>3</v>
      </c>
      <c r="C37" s="12" t="s">
        <v>408</v>
      </c>
      <c r="D37" s="12">
        <v>78</v>
      </c>
      <c r="E37" s="12">
        <v>92</v>
      </c>
      <c r="F37" s="12">
        <v>85</v>
      </c>
      <c r="G37" s="12">
        <v>80</v>
      </c>
    </row>
    <row r="38" spans="2:7" ht="19.95" customHeight="1" x14ac:dyDescent="0.3">
      <c r="B38" s="12">
        <v>4</v>
      </c>
      <c r="C38" s="12" t="s">
        <v>409</v>
      </c>
      <c r="D38" s="12">
        <v>92</v>
      </c>
      <c r="E38" s="12">
        <v>85</v>
      </c>
      <c r="F38" s="12">
        <v>78</v>
      </c>
      <c r="G38" s="12">
        <v>88</v>
      </c>
    </row>
    <row r="39" spans="2:7" ht="19.95" customHeight="1" x14ac:dyDescent="0.3">
      <c r="B39" s="12">
        <v>5</v>
      </c>
      <c r="C39" s="12" t="s">
        <v>410</v>
      </c>
      <c r="D39" s="12">
        <v>88</v>
      </c>
      <c r="E39" s="12">
        <v>80</v>
      </c>
      <c r="F39" s="12">
        <v>90</v>
      </c>
      <c r="G39" s="12">
        <v>82</v>
      </c>
    </row>
    <row r="41" spans="2:7" ht="19.95" customHeight="1" x14ac:dyDescent="0.3">
      <c r="B41" s="6" t="s">
        <v>0</v>
      </c>
    </row>
    <row r="43" spans="2:7" ht="19.95" customHeight="1" x14ac:dyDescent="0.3">
      <c r="B43" s="6" t="s">
        <v>517</v>
      </c>
    </row>
    <row r="45" spans="2:7" ht="19.95" customHeight="1" x14ac:dyDescent="0.3">
      <c r="B45" s="6" t="s">
        <v>511</v>
      </c>
    </row>
    <row r="46" spans="2:7" ht="19.95" customHeight="1" x14ac:dyDescent="0.3">
      <c r="B46" s="6" t="s">
        <v>518</v>
      </c>
    </row>
    <row r="47" spans="2:7" ht="19.95" customHeight="1" x14ac:dyDescent="0.3">
      <c r="B47" s="6" t="s">
        <v>489</v>
      </c>
    </row>
    <row r="48" spans="2:7" ht="19.95" customHeight="1" x14ac:dyDescent="0.3">
      <c r="B48" s="6" t="s">
        <v>519</v>
      </c>
    </row>
    <row r="50" spans="2:2" ht="19.95" customHeight="1" x14ac:dyDescent="0.3">
      <c r="B50" s="6" t="s">
        <v>512</v>
      </c>
    </row>
    <row r="51" spans="2:2" ht="19.95" customHeight="1" x14ac:dyDescent="0.3">
      <c r="B51" s="6" t="s">
        <v>520</v>
      </c>
    </row>
    <row r="52" spans="2:2" ht="19.95" customHeight="1" x14ac:dyDescent="0.3">
      <c r="B52" s="6" t="s">
        <v>513</v>
      </c>
    </row>
    <row r="53" spans="2:2" ht="19.95" customHeight="1" x14ac:dyDescent="0.3">
      <c r="B53" s="6" t="s">
        <v>492</v>
      </c>
    </row>
    <row r="54" spans="2:2" ht="19.95" customHeight="1" x14ac:dyDescent="0.3">
      <c r="B54" s="6" t="s">
        <v>521</v>
      </c>
    </row>
    <row r="56" spans="2:2" ht="19.95" customHeight="1" x14ac:dyDescent="0.3">
      <c r="B56" s="6" t="s">
        <v>514</v>
      </c>
    </row>
    <row r="57" spans="2:2" ht="19.95" customHeight="1" x14ac:dyDescent="0.3">
      <c r="B57" s="6" t="s">
        <v>522</v>
      </c>
    </row>
    <row r="58" spans="2:2" ht="19.95" customHeight="1" x14ac:dyDescent="0.3">
      <c r="B58" s="6" t="s">
        <v>489</v>
      </c>
    </row>
    <row r="60" spans="2:2" ht="19.95" customHeight="1" x14ac:dyDescent="0.3">
      <c r="B60" s="6" t="s">
        <v>515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0C1A-7BC9-49F1-960C-F761382908BA}">
  <dimension ref="B2:J55"/>
  <sheetViews>
    <sheetView workbookViewId="0">
      <selection activeCell="J6" sqref="A1:XFD1048576"/>
    </sheetView>
  </sheetViews>
  <sheetFormatPr defaultColWidth="8.77734375" defaultRowHeight="19.95" customHeight="1" x14ac:dyDescent="0.3"/>
  <cols>
    <col min="1" max="16384" width="8.77734375" style="6"/>
  </cols>
  <sheetData>
    <row r="2" spans="2:7" ht="19.95" customHeight="1" x14ac:dyDescent="0.3">
      <c r="B2" s="6" t="s">
        <v>523</v>
      </c>
    </row>
    <row r="4" spans="2:7" ht="19.95" customHeight="1" x14ac:dyDescent="0.3">
      <c r="B4" s="6" t="s">
        <v>317</v>
      </c>
    </row>
    <row r="6" spans="2:7" ht="19.95" customHeight="1" x14ac:dyDescent="0.3">
      <c r="B6" s="12"/>
      <c r="C6" s="12" t="s">
        <v>461</v>
      </c>
      <c r="D6" s="12" t="s">
        <v>462</v>
      </c>
      <c r="E6" s="12" t="s">
        <v>463</v>
      </c>
      <c r="F6" s="12" t="s">
        <v>501</v>
      </c>
      <c r="G6" s="12" t="s">
        <v>502</v>
      </c>
    </row>
    <row r="7" spans="2:7" ht="19.95" customHeight="1" x14ac:dyDescent="0.3">
      <c r="B7" s="12">
        <v>1</v>
      </c>
      <c r="C7" s="12" t="s">
        <v>318</v>
      </c>
      <c r="D7" s="12" t="s">
        <v>468</v>
      </c>
      <c r="E7" s="12" t="s">
        <v>466</v>
      </c>
      <c r="F7" s="12" t="s">
        <v>467</v>
      </c>
      <c r="G7" s="12" t="s">
        <v>503</v>
      </c>
    </row>
    <row r="8" spans="2:7" ht="19.95" customHeight="1" x14ac:dyDescent="0.3">
      <c r="B8" s="12">
        <v>2</v>
      </c>
      <c r="C8" s="12">
        <v>101</v>
      </c>
      <c r="D8" s="12">
        <v>85</v>
      </c>
      <c r="E8" s="12">
        <v>90</v>
      </c>
      <c r="F8" s="12">
        <v>88</v>
      </c>
      <c r="G8" s="12">
        <v>75</v>
      </c>
    </row>
    <row r="9" spans="2:7" ht="19.95" customHeight="1" x14ac:dyDescent="0.3">
      <c r="B9" s="12">
        <v>3</v>
      </c>
      <c r="C9" s="12">
        <v>102</v>
      </c>
      <c r="D9" s="12">
        <v>78</v>
      </c>
      <c r="E9" s="12">
        <v>92</v>
      </c>
      <c r="F9" s="12">
        <v>85</v>
      </c>
      <c r="G9" s="12">
        <v>80</v>
      </c>
    </row>
    <row r="10" spans="2:7" ht="19.95" customHeight="1" x14ac:dyDescent="0.3">
      <c r="B10" s="12">
        <v>4</v>
      </c>
      <c r="C10" s="12">
        <v>103</v>
      </c>
      <c r="D10" s="12">
        <v>92</v>
      </c>
      <c r="E10" s="12">
        <v>85</v>
      </c>
      <c r="F10" s="12">
        <v>78</v>
      </c>
      <c r="G10" s="12">
        <v>88</v>
      </c>
    </row>
    <row r="11" spans="2:7" ht="19.95" customHeight="1" x14ac:dyDescent="0.3">
      <c r="B11" s="12">
        <v>5</v>
      </c>
      <c r="C11" s="12">
        <v>104</v>
      </c>
      <c r="D11" s="12">
        <v>88</v>
      </c>
      <c r="E11" s="12">
        <v>80</v>
      </c>
      <c r="F11" s="12">
        <v>90</v>
      </c>
      <c r="G11" s="12">
        <v>82</v>
      </c>
    </row>
    <row r="13" spans="2:7" ht="19.95" customHeight="1" x14ac:dyDescent="0.3">
      <c r="B13" s="6" t="s">
        <v>0</v>
      </c>
    </row>
    <row r="15" spans="2:7" ht="19.95" customHeight="1" x14ac:dyDescent="0.3">
      <c r="B15" s="6" t="s">
        <v>508</v>
      </c>
    </row>
    <row r="17" spans="2:2" ht="19.95" customHeight="1" x14ac:dyDescent="0.3">
      <c r="B17" s="6" t="s">
        <v>524</v>
      </c>
    </row>
    <row r="18" spans="2:2" ht="19.95" customHeight="1" x14ac:dyDescent="0.3">
      <c r="B18" s="6" t="s">
        <v>525</v>
      </c>
    </row>
    <row r="19" spans="2:2" ht="19.95" customHeight="1" x14ac:dyDescent="0.3">
      <c r="B19" s="6" t="s">
        <v>528</v>
      </c>
    </row>
    <row r="21" spans="2:2" ht="19.95" customHeight="1" x14ac:dyDescent="0.3">
      <c r="B21" s="6" t="s">
        <v>526</v>
      </c>
    </row>
    <row r="22" spans="2:2" ht="19.95" customHeight="1" x14ac:dyDescent="0.3">
      <c r="B22" s="6" t="s">
        <v>540</v>
      </c>
    </row>
    <row r="23" spans="2:2" ht="19.95" customHeight="1" x14ac:dyDescent="0.3">
      <c r="B23" s="6" t="s">
        <v>489</v>
      </c>
    </row>
    <row r="25" spans="2:2" ht="19.95" customHeight="1" x14ac:dyDescent="0.3">
      <c r="B25" s="6" t="s">
        <v>527</v>
      </c>
    </row>
    <row r="30" spans="2:2" ht="19.95" customHeight="1" x14ac:dyDescent="0.3">
      <c r="B30" s="6" t="s">
        <v>529</v>
      </c>
    </row>
    <row r="32" spans="2:2" ht="19.95" customHeight="1" x14ac:dyDescent="0.3">
      <c r="B32" s="6" t="s">
        <v>317</v>
      </c>
    </row>
    <row r="34" spans="2:10" ht="19.95" customHeight="1" x14ac:dyDescent="0.3">
      <c r="B34" s="12"/>
      <c r="C34" s="12" t="s">
        <v>461</v>
      </c>
      <c r="D34" s="12" t="s">
        <v>462</v>
      </c>
      <c r="E34" s="12" t="s">
        <v>463</v>
      </c>
      <c r="F34" s="12" t="s">
        <v>501</v>
      </c>
      <c r="G34" s="12" t="s">
        <v>502</v>
      </c>
      <c r="H34" s="12" t="s">
        <v>530</v>
      </c>
      <c r="I34" s="12" t="s">
        <v>531</v>
      </c>
      <c r="J34" s="12" t="s">
        <v>532</v>
      </c>
    </row>
    <row r="35" spans="2:10" ht="19.95" customHeight="1" x14ac:dyDescent="0.3">
      <c r="B35" s="12">
        <v>1</v>
      </c>
      <c r="C35" s="12" t="s">
        <v>318</v>
      </c>
      <c r="D35" s="12" t="s">
        <v>468</v>
      </c>
      <c r="E35" s="12" t="s">
        <v>466</v>
      </c>
      <c r="F35" s="12" t="s">
        <v>467</v>
      </c>
      <c r="G35" s="12" t="s">
        <v>503</v>
      </c>
      <c r="H35" s="12" t="s">
        <v>533</v>
      </c>
      <c r="I35" s="12" t="s">
        <v>534</v>
      </c>
      <c r="J35" s="12" t="s">
        <v>535</v>
      </c>
    </row>
    <row r="36" spans="2:10" ht="19.95" customHeight="1" x14ac:dyDescent="0.3">
      <c r="B36" s="12">
        <v>2</v>
      </c>
      <c r="C36" s="12">
        <v>101</v>
      </c>
      <c r="D36" s="12">
        <v>85</v>
      </c>
      <c r="E36" s="12">
        <v>90</v>
      </c>
      <c r="F36" s="12">
        <v>88</v>
      </c>
      <c r="G36" s="12">
        <v>75</v>
      </c>
      <c r="H36" s="12">
        <v>82</v>
      </c>
      <c r="I36" s="12">
        <v>88</v>
      </c>
      <c r="J36" s="12">
        <v>85</v>
      </c>
    </row>
    <row r="37" spans="2:10" ht="19.95" customHeight="1" x14ac:dyDescent="0.3">
      <c r="B37" s="12">
        <v>3</v>
      </c>
      <c r="C37" s="12">
        <v>102</v>
      </c>
      <c r="D37" s="12">
        <v>78</v>
      </c>
      <c r="E37" s="12">
        <v>92</v>
      </c>
      <c r="F37" s="12">
        <v>85</v>
      </c>
      <c r="G37" s="12">
        <v>80</v>
      </c>
      <c r="H37" s="12">
        <v>90</v>
      </c>
      <c r="I37" s="12">
        <v>85</v>
      </c>
      <c r="J37" s="12">
        <v>87</v>
      </c>
    </row>
    <row r="38" spans="2:10" ht="19.95" customHeight="1" x14ac:dyDescent="0.3">
      <c r="B38" s="12">
        <v>4</v>
      </c>
      <c r="C38" s="12">
        <v>103</v>
      </c>
      <c r="D38" s="12">
        <v>92</v>
      </c>
      <c r="E38" s="12">
        <v>85</v>
      </c>
      <c r="F38" s="12">
        <v>78</v>
      </c>
      <c r="G38" s="12">
        <v>88</v>
      </c>
      <c r="H38" s="12">
        <v>75</v>
      </c>
      <c r="I38" s="12">
        <v>90</v>
      </c>
      <c r="J38" s="12">
        <v>82</v>
      </c>
    </row>
    <row r="39" spans="2:10" ht="19.95" customHeight="1" x14ac:dyDescent="0.3">
      <c r="B39" s="12">
        <v>5</v>
      </c>
      <c r="C39" s="12">
        <v>104</v>
      </c>
      <c r="D39" s="12">
        <v>88</v>
      </c>
      <c r="E39" s="12">
        <v>80</v>
      </c>
      <c r="F39" s="12">
        <v>90</v>
      </c>
      <c r="G39" s="12">
        <v>82</v>
      </c>
      <c r="H39" s="12">
        <v>85</v>
      </c>
      <c r="I39" s="12">
        <v>82</v>
      </c>
      <c r="J39" s="12">
        <v>88</v>
      </c>
    </row>
    <row r="40" spans="2:10" ht="19.95" customHeight="1" x14ac:dyDescent="0.3">
      <c r="B40" s="12">
        <v>6</v>
      </c>
      <c r="C40" s="12">
        <v>105</v>
      </c>
      <c r="D40" s="12">
        <v>90</v>
      </c>
      <c r="E40" s="12">
        <v>88</v>
      </c>
      <c r="F40" s="12">
        <v>92</v>
      </c>
      <c r="G40" s="12">
        <v>85</v>
      </c>
      <c r="H40" s="12">
        <v>78</v>
      </c>
      <c r="I40" s="12">
        <v>88</v>
      </c>
      <c r="J40" s="12">
        <v>90</v>
      </c>
    </row>
    <row r="41" spans="2:10" ht="19.95" customHeight="1" x14ac:dyDescent="0.3">
      <c r="B41" s="6" t="s">
        <v>536</v>
      </c>
    </row>
    <row r="43" spans="2:10" ht="19.95" customHeight="1" x14ac:dyDescent="0.3">
      <c r="B43" s="6" t="s">
        <v>0</v>
      </c>
    </row>
    <row r="45" spans="2:10" ht="19.95" customHeight="1" x14ac:dyDescent="0.3">
      <c r="B45" s="6" t="s">
        <v>508</v>
      </c>
    </row>
    <row r="47" spans="2:10" ht="19.95" customHeight="1" x14ac:dyDescent="0.3">
      <c r="B47" s="6" t="s">
        <v>524</v>
      </c>
    </row>
    <row r="48" spans="2:10" ht="19.95" customHeight="1" x14ac:dyDescent="0.3">
      <c r="B48" s="6" t="s">
        <v>537</v>
      </c>
    </row>
    <row r="49" spans="2:2" ht="19.95" customHeight="1" x14ac:dyDescent="0.3">
      <c r="B49" s="6" t="s">
        <v>528</v>
      </c>
    </row>
    <row r="51" spans="2:2" ht="19.95" customHeight="1" x14ac:dyDescent="0.3">
      <c r="B51" s="6" t="s">
        <v>538</v>
      </c>
    </row>
    <row r="52" spans="2:2" ht="19.95" customHeight="1" x14ac:dyDescent="0.3">
      <c r="B52" s="6" t="s">
        <v>541</v>
      </c>
    </row>
    <row r="53" spans="2:2" ht="19.95" customHeight="1" x14ac:dyDescent="0.3">
      <c r="B53" s="6" t="s">
        <v>489</v>
      </c>
    </row>
    <row r="55" spans="2:2" ht="19.95" customHeight="1" x14ac:dyDescent="0.3">
      <c r="B55" s="6" t="s">
        <v>539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4AD96-A383-48B8-AA98-C94C56666AEC}">
  <dimension ref="B2:I88"/>
  <sheetViews>
    <sheetView topLeftCell="A62" workbookViewId="0">
      <selection activeCell="K51" sqref="K51"/>
    </sheetView>
  </sheetViews>
  <sheetFormatPr defaultColWidth="8.77734375" defaultRowHeight="19.95" customHeight="1" x14ac:dyDescent="0.3"/>
  <cols>
    <col min="1" max="16384" width="8.77734375" style="6"/>
  </cols>
  <sheetData>
    <row r="2" spans="2:7" ht="19.95" customHeight="1" x14ac:dyDescent="0.3">
      <c r="B2" s="6" t="s">
        <v>542</v>
      </c>
    </row>
    <row r="4" spans="2:7" ht="19.95" customHeight="1" x14ac:dyDescent="0.3">
      <c r="B4" s="6" t="s">
        <v>317</v>
      </c>
    </row>
    <row r="6" spans="2:7" ht="19.95" customHeight="1" x14ac:dyDescent="0.3">
      <c r="B6" s="12" t="s">
        <v>405</v>
      </c>
      <c r="C6" s="12" t="s">
        <v>543</v>
      </c>
      <c r="D6" s="12" t="s">
        <v>544</v>
      </c>
      <c r="E6" s="12" t="s">
        <v>545</v>
      </c>
      <c r="F6" s="12" t="s">
        <v>546</v>
      </c>
      <c r="G6" s="12"/>
    </row>
    <row r="7" spans="2:7" ht="19.95" customHeight="1" x14ac:dyDescent="0.3">
      <c r="B7" s="12" t="s">
        <v>406</v>
      </c>
      <c r="C7" s="12">
        <v>85</v>
      </c>
      <c r="D7" s="12">
        <v>90</v>
      </c>
      <c r="E7" s="12">
        <v>88</v>
      </c>
      <c r="F7" s="12">
        <v>75</v>
      </c>
      <c r="G7" s="12"/>
    </row>
    <row r="8" spans="2:7" ht="19.95" customHeight="1" x14ac:dyDescent="0.3">
      <c r="B8" s="12" t="s">
        <v>408</v>
      </c>
      <c r="C8" s="12">
        <v>78</v>
      </c>
      <c r="D8" s="12">
        <v>92</v>
      </c>
      <c r="E8" s="12">
        <v>85</v>
      </c>
      <c r="F8" s="12">
        <v>80</v>
      </c>
      <c r="G8" s="12"/>
    </row>
    <row r="9" spans="2:7" ht="19.95" customHeight="1" x14ac:dyDescent="0.3">
      <c r="B9" s="12" t="s">
        <v>409</v>
      </c>
      <c r="C9" s="12">
        <v>92</v>
      </c>
      <c r="D9" s="12">
        <v>85</v>
      </c>
      <c r="E9" s="12">
        <v>78</v>
      </c>
      <c r="F9" s="12">
        <v>88</v>
      </c>
      <c r="G9" s="12"/>
    </row>
    <row r="10" spans="2:7" ht="19.95" customHeight="1" x14ac:dyDescent="0.3">
      <c r="B10" s="12" t="s">
        <v>410</v>
      </c>
      <c r="C10" s="12">
        <v>88</v>
      </c>
      <c r="D10" s="12">
        <v>80</v>
      </c>
      <c r="E10" s="12">
        <v>90</v>
      </c>
      <c r="F10" s="12">
        <v>82</v>
      </c>
      <c r="G10" s="12"/>
    </row>
    <row r="11" spans="2:7" ht="19.95" customHeight="1" x14ac:dyDescent="0.3">
      <c r="B11" s="12" t="s">
        <v>411</v>
      </c>
      <c r="C11" s="12">
        <v>90</v>
      </c>
      <c r="D11" s="12">
        <v>88</v>
      </c>
      <c r="E11" s="12">
        <v>92</v>
      </c>
      <c r="F11" s="12">
        <v>85</v>
      </c>
      <c r="G11" s="12"/>
    </row>
    <row r="12" spans="2:7" ht="19.95" customHeight="1" x14ac:dyDescent="0.3">
      <c r="B12" s="12" t="s">
        <v>416</v>
      </c>
      <c r="C12" s="12">
        <v>72</v>
      </c>
      <c r="D12" s="12">
        <v>65</v>
      </c>
      <c r="E12" s="12">
        <v>70</v>
      </c>
      <c r="F12" s="12">
        <v>68</v>
      </c>
      <c r="G12" s="12"/>
    </row>
    <row r="13" spans="2:7" ht="19.95" customHeight="1" x14ac:dyDescent="0.3">
      <c r="B13" s="12" t="s">
        <v>417</v>
      </c>
      <c r="C13" s="12">
        <v>58</v>
      </c>
      <c r="D13" s="12">
        <v>62</v>
      </c>
      <c r="E13" s="12">
        <v>65</v>
      </c>
      <c r="F13" s="12">
        <v>70</v>
      </c>
      <c r="G13" s="12"/>
    </row>
    <row r="14" spans="2:7" ht="19.95" customHeight="1" x14ac:dyDescent="0.3">
      <c r="B14" s="12" t="s">
        <v>418</v>
      </c>
      <c r="C14" s="12">
        <v>75</v>
      </c>
      <c r="D14" s="12">
        <v>80</v>
      </c>
      <c r="E14" s="12">
        <v>78</v>
      </c>
      <c r="F14" s="12">
        <v>85</v>
      </c>
      <c r="G14" s="12"/>
    </row>
    <row r="15" spans="2:7" ht="19.95" customHeight="1" x14ac:dyDescent="0.3">
      <c r="B15" s="12" t="s">
        <v>419</v>
      </c>
      <c r="C15" s="12">
        <v>85</v>
      </c>
      <c r="D15" s="12">
        <v>90</v>
      </c>
      <c r="E15" s="12">
        <v>88</v>
      </c>
      <c r="F15" s="12">
        <v>92</v>
      </c>
      <c r="G15" s="12"/>
    </row>
    <row r="16" spans="2:7" ht="19.95" customHeight="1" x14ac:dyDescent="0.3">
      <c r="B16" s="12" t="s">
        <v>420</v>
      </c>
      <c r="C16" s="12">
        <v>92</v>
      </c>
      <c r="D16" s="12">
        <v>85</v>
      </c>
      <c r="E16" s="12">
        <v>78</v>
      </c>
      <c r="F16" s="12">
        <v>88</v>
      </c>
      <c r="G16" s="12"/>
    </row>
    <row r="17" spans="2:7" ht="19.95" customHeight="1" x14ac:dyDescent="0.3">
      <c r="B17" s="12" t="s">
        <v>421</v>
      </c>
      <c r="C17" s="12">
        <v>80</v>
      </c>
      <c r="D17" s="12">
        <v>78</v>
      </c>
      <c r="E17" s="12">
        <v>82</v>
      </c>
      <c r="F17" s="12">
        <v>75</v>
      </c>
      <c r="G17" s="12"/>
    </row>
    <row r="18" spans="2:7" ht="19.95" customHeight="1" x14ac:dyDescent="0.3">
      <c r="B18" s="12" t="s">
        <v>422</v>
      </c>
      <c r="C18" s="12">
        <v>68</v>
      </c>
      <c r="D18" s="12">
        <v>72</v>
      </c>
      <c r="E18" s="12">
        <v>75</v>
      </c>
      <c r="F18" s="12">
        <v>70</v>
      </c>
      <c r="G18" s="12"/>
    </row>
    <row r="19" spans="2:7" ht="19.95" customHeight="1" x14ac:dyDescent="0.3">
      <c r="B19" s="12" t="s">
        <v>423</v>
      </c>
      <c r="C19" s="12">
        <v>78</v>
      </c>
      <c r="D19" s="12">
        <v>82</v>
      </c>
      <c r="E19" s="12">
        <v>85</v>
      </c>
      <c r="F19" s="12">
        <v>80</v>
      </c>
      <c r="G19" s="12"/>
    </row>
    <row r="20" spans="2:7" ht="19.95" customHeight="1" x14ac:dyDescent="0.3">
      <c r="B20" s="12" t="s">
        <v>424</v>
      </c>
      <c r="C20" s="12">
        <v>85</v>
      </c>
      <c r="D20" s="12">
        <v>90</v>
      </c>
      <c r="E20" s="12">
        <v>88</v>
      </c>
      <c r="F20" s="12">
        <v>92</v>
      </c>
      <c r="G20" s="12"/>
    </row>
    <row r="21" spans="2:7" ht="19.95" customHeight="1" x14ac:dyDescent="0.3">
      <c r="B21" s="12" t="s">
        <v>425</v>
      </c>
      <c r="C21" s="12">
        <v>92</v>
      </c>
      <c r="D21" s="12">
        <v>85</v>
      </c>
      <c r="E21" s="12">
        <v>78</v>
      </c>
      <c r="F21" s="12">
        <v>88</v>
      </c>
      <c r="G21" s="12"/>
    </row>
    <row r="23" spans="2:7" ht="19.95" customHeight="1" x14ac:dyDescent="0.3">
      <c r="B23" s="6" t="s">
        <v>0</v>
      </c>
    </row>
    <row r="25" spans="2:7" ht="19.95" customHeight="1" x14ac:dyDescent="0.3">
      <c r="B25" s="6" t="s">
        <v>508</v>
      </c>
    </row>
    <row r="27" spans="2:7" ht="19.95" customHeight="1" x14ac:dyDescent="0.3">
      <c r="B27" s="6" t="s">
        <v>547</v>
      </c>
    </row>
    <row r="28" spans="2:7" ht="19.95" customHeight="1" x14ac:dyDescent="0.3">
      <c r="B28" s="6" t="s">
        <v>548</v>
      </c>
    </row>
    <row r="29" spans="2:7" ht="19.95" customHeight="1" x14ac:dyDescent="0.3">
      <c r="B29" s="6" t="s">
        <v>560</v>
      </c>
    </row>
    <row r="31" spans="2:7" ht="19.95" customHeight="1" x14ac:dyDescent="0.3">
      <c r="B31" s="6" t="s">
        <v>549</v>
      </c>
    </row>
    <row r="32" spans="2:7" ht="19.95" customHeight="1" x14ac:dyDescent="0.3">
      <c r="B32" s="6" t="s">
        <v>550</v>
      </c>
    </row>
    <row r="34" spans="2:2" ht="19.95" customHeight="1" x14ac:dyDescent="0.3">
      <c r="B34" s="6" t="s">
        <v>551</v>
      </c>
    </row>
    <row r="35" spans="2:2" ht="19.95" customHeight="1" x14ac:dyDescent="0.3">
      <c r="B35" s="6" t="s">
        <v>561</v>
      </c>
    </row>
    <row r="36" spans="2:2" ht="19.95" customHeight="1" x14ac:dyDescent="0.3">
      <c r="B36" s="6" t="s">
        <v>562</v>
      </c>
    </row>
    <row r="37" spans="2:2" ht="19.95" customHeight="1" x14ac:dyDescent="0.3">
      <c r="B37" s="6" t="s">
        <v>563</v>
      </c>
    </row>
    <row r="38" spans="2:2" ht="19.95" customHeight="1" x14ac:dyDescent="0.3">
      <c r="B38" s="6" t="s">
        <v>564</v>
      </c>
    </row>
    <row r="40" spans="2:2" ht="19.95" customHeight="1" x14ac:dyDescent="0.3">
      <c r="B40" s="6" t="s">
        <v>401</v>
      </c>
    </row>
    <row r="41" spans="2:2" ht="19.95" customHeight="1" x14ac:dyDescent="0.3">
      <c r="B41" s="6" t="s">
        <v>402</v>
      </c>
    </row>
    <row r="43" spans="2:2" ht="19.95" customHeight="1" x14ac:dyDescent="0.3">
      <c r="B43" s="6" t="s">
        <v>552</v>
      </c>
    </row>
    <row r="47" spans="2:2" ht="19.95" customHeight="1" x14ac:dyDescent="0.3">
      <c r="B47" s="6" t="s">
        <v>553</v>
      </c>
    </row>
    <row r="49" spans="2:9" ht="19.95" customHeight="1" x14ac:dyDescent="0.3">
      <c r="B49" s="6" t="s">
        <v>317</v>
      </c>
    </row>
    <row r="51" spans="2:9" ht="19.95" customHeight="1" x14ac:dyDescent="0.3">
      <c r="B51" s="12" t="s">
        <v>405</v>
      </c>
      <c r="C51" s="12" t="s">
        <v>543</v>
      </c>
      <c r="D51" s="12" t="s">
        <v>544</v>
      </c>
      <c r="E51" s="12" t="s">
        <v>545</v>
      </c>
      <c r="F51" s="12" t="s">
        <v>546</v>
      </c>
      <c r="G51" s="12" t="s">
        <v>554</v>
      </c>
      <c r="H51" s="12" t="s">
        <v>555</v>
      </c>
      <c r="I51" s="12" t="s">
        <v>556</v>
      </c>
    </row>
    <row r="52" spans="2:9" ht="19.95" customHeight="1" x14ac:dyDescent="0.3">
      <c r="B52" s="12" t="s">
        <v>406</v>
      </c>
      <c r="C52" s="12">
        <v>85</v>
      </c>
      <c r="D52" s="12">
        <v>90</v>
      </c>
      <c r="E52" s="12">
        <v>88</v>
      </c>
      <c r="F52" s="12">
        <v>75</v>
      </c>
      <c r="G52" s="12">
        <v>82</v>
      </c>
      <c r="H52" s="12">
        <v>88</v>
      </c>
      <c r="I52" s="12">
        <v>85</v>
      </c>
    </row>
    <row r="53" spans="2:9" ht="19.95" customHeight="1" x14ac:dyDescent="0.3">
      <c r="B53" s="12" t="s">
        <v>408</v>
      </c>
      <c r="C53" s="12">
        <v>78</v>
      </c>
      <c r="D53" s="12">
        <v>92</v>
      </c>
      <c r="E53" s="12">
        <v>85</v>
      </c>
      <c r="F53" s="12">
        <v>80</v>
      </c>
      <c r="G53" s="12">
        <v>90</v>
      </c>
      <c r="H53" s="12">
        <v>85</v>
      </c>
      <c r="I53" s="12">
        <v>87</v>
      </c>
    </row>
    <row r="54" spans="2:9" ht="19.95" customHeight="1" x14ac:dyDescent="0.3">
      <c r="B54" s="12" t="s">
        <v>409</v>
      </c>
      <c r="C54" s="12">
        <v>92</v>
      </c>
      <c r="D54" s="12">
        <v>85</v>
      </c>
      <c r="E54" s="12">
        <v>78</v>
      </c>
      <c r="F54" s="12">
        <v>88</v>
      </c>
      <c r="G54" s="12">
        <v>75</v>
      </c>
      <c r="H54" s="12">
        <v>90</v>
      </c>
      <c r="I54" s="12">
        <v>82</v>
      </c>
    </row>
    <row r="55" spans="2:9" ht="19.95" customHeight="1" x14ac:dyDescent="0.3">
      <c r="B55" s="12" t="s">
        <v>410</v>
      </c>
      <c r="C55" s="12">
        <v>88</v>
      </c>
      <c r="D55" s="12">
        <v>80</v>
      </c>
      <c r="E55" s="12">
        <v>90</v>
      </c>
      <c r="F55" s="12">
        <v>82</v>
      </c>
      <c r="G55" s="12">
        <v>85</v>
      </c>
      <c r="H55" s="12">
        <v>82</v>
      </c>
      <c r="I55" s="12">
        <v>88</v>
      </c>
    </row>
    <row r="56" spans="2:9" ht="19.95" customHeight="1" x14ac:dyDescent="0.3">
      <c r="B56" s="12" t="s">
        <v>411</v>
      </c>
      <c r="C56" s="12">
        <v>90</v>
      </c>
      <c r="D56" s="12">
        <v>88</v>
      </c>
      <c r="E56" s="12">
        <v>92</v>
      </c>
      <c r="F56" s="12">
        <v>85</v>
      </c>
      <c r="G56" s="12">
        <v>78</v>
      </c>
      <c r="H56" s="12">
        <v>88</v>
      </c>
      <c r="I56" s="12">
        <v>90</v>
      </c>
    </row>
    <row r="57" spans="2:9" ht="19.95" customHeight="1" x14ac:dyDescent="0.3">
      <c r="B57" s="12" t="s">
        <v>416</v>
      </c>
      <c r="C57" s="12">
        <v>72</v>
      </c>
      <c r="D57" s="12">
        <v>65</v>
      </c>
      <c r="E57" s="12">
        <v>70</v>
      </c>
      <c r="F57" s="12">
        <v>68</v>
      </c>
      <c r="G57" s="12">
        <v>75</v>
      </c>
      <c r="H57" s="12">
        <v>80</v>
      </c>
      <c r="I57" s="12">
        <v>72</v>
      </c>
    </row>
    <row r="58" spans="2:9" ht="19.95" customHeight="1" x14ac:dyDescent="0.3">
      <c r="B58" s="12" t="s">
        <v>417</v>
      </c>
      <c r="C58" s="12">
        <v>58</v>
      </c>
      <c r="D58" s="12">
        <v>62</v>
      </c>
      <c r="E58" s="12">
        <v>65</v>
      </c>
      <c r="F58" s="12">
        <v>70</v>
      </c>
      <c r="G58" s="12">
        <v>68</v>
      </c>
      <c r="H58" s="12">
        <v>72</v>
      </c>
      <c r="I58" s="12">
        <v>60</v>
      </c>
    </row>
    <row r="59" spans="2:9" ht="19.95" customHeight="1" x14ac:dyDescent="0.3">
      <c r="B59" s="12" t="s">
        <v>418</v>
      </c>
      <c r="C59" s="12">
        <v>75</v>
      </c>
      <c r="D59" s="12">
        <v>80</v>
      </c>
      <c r="E59" s="12">
        <v>78</v>
      </c>
      <c r="F59" s="12">
        <v>85</v>
      </c>
      <c r="G59" s="12">
        <v>82</v>
      </c>
      <c r="H59" s="12">
        <v>75</v>
      </c>
      <c r="I59" s="12">
        <v>80</v>
      </c>
    </row>
    <row r="60" spans="2:9" ht="19.95" customHeight="1" x14ac:dyDescent="0.3">
      <c r="B60" s="12" t="s">
        <v>419</v>
      </c>
      <c r="C60" s="12">
        <v>85</v>
      </c>
      <c r="D60" s="12">
        <v>90</v>
      </c>
      <c r="E60" s="12">
        <v>88</v>
      </c>
      <c r="F60" s="12">
        <v>92</v>
      </c>
      <c r="G60" s="12">
        <v>90</v>
      </c>
      <c r="H60" s="12">
        <v>88</v>
      </c>
      <c r="I60" s="12">
        <v>85</v>
      </c>
    </row>
    <row r="61" spans="2:9" ht="19.95" customHeight="1" x14ac:dyDescent="0.3">
      <c r="B61" s="12" t="s">
        <v>420</v>
      </c>
      <c r="C61" s="12">
        <v>92</v>
      </c>
      <c r="D61" s="12">
        <v>85</v>
      </c>
      <c r="E61" s="12">
        <v>78</v>
      </c>
      <c r="F61" s="12">
        <v>88</v>
      </c>
      <c r="G61" s="12">
        <v>75</v>
      </c>
      <c r="H61" s="12">
        <v>90</v>
      </c>
      <c r="I61" s="12">
        <v>82</v>
      </c>
    </row>
    <row r="62" spans="2:9" ht="19.95" customHeight="1" x14ac:dyDescent="0.3">
      <c r="B62" s="12" t="s">
        <v>421</v>
      </c>
      <c r="C62" s="12">
        <v>80</v>
      </c>
      <c r="D62" s="12">
        <v>78</v>
      </c>
      <c r="E62" s="12">
        <v>82</v>
      </c>
      <c r="F62" s="12">
        <v>75</v>
      </c>
      <c r="G62" s="12">
        <v>78</v>
      </c>
      <c r="H62" s="12">
        <v>82</v>
      </c>
      <c r="I62" s="12">
        <v>80</v>
      </c>
    </row>
    <row r="63" spans="2:9" ht="19.95" customHeight="1" x14ac:dyDescent="0.3">
      <c r="B63" s="12" t="s">
        <v>422</v>
      </c>
      <c r="C63" s="12">
        <v>68</v>
      </c>
      <c r="D63" s="12">
        <v>72</v>
      </c>
      <c r="E63" s="12">
        <v>75</v>
      </c>
      <c r="F63" s="12">
        <v>70</v>
      </c>
      <c r="G63" s="12">
        <v>72</v>
      </c>
      <c r="H63" s="12">
        <v>75</v>
      </c>
      <c r="I63" s="12">
        <v>70</v>
      </c>
    </row>
    <row r="64" spans="2:9" ht="19.95" customHeight="1" x14ac:dyDescent="0.3">
      <c r="B64" s="12" t="s">
        <v>423</v>
      </c>
      <c r="C64" s="12">
        <v>78</v>
      </c>
      <c r="D64" s="12">
        <v>82</v>
      </c>
      <c r="E64" s="12">
        <v>85</v>
      </c>
      <c r="F64" s="12">
        <v>80</v>
      </c>
      <c r="G64" s="12">
        <v>85</v>
      </c>
      <c r="H64" s="12">
        <v>82</v>
      </c>
      <c r="I64" s="12">
        <v>78</v>
      </c>
    </row>
    <row r="65" spans="2:9" ht="19.95" customHeight="1" x14ac:dyDescent="0.3">
      <c r="B65" s="12" t="s">
        <v>424</v>
      </c>
      <c r="C65" s="12">
        <v>85</v>
      </c>
      <c r="D65" s="12">
        <v>90</v>
      </c>
      <c r="E65" s="12">
        <v>88</v>
      </c>
      <c r="F65" s="12">
        <v>92</v>
      </c>
      <c r="G65" s="12">
        <v>88</v>
      </c>
      <c r="H65" s="12">
        <v>90</v>
      </c>
      <c r="I65" s="12">
        <v>85</v>
      </c>
    </row>
    <row r="66" spans="2:9" ht="19.95" customHeight="1" x14ac:dyDescent="0.3">
      <c r="B66" s="12" t="s">
        <v>425</v>
      </c>
      <c r="C66" s="12">
        <v>92</v>
      </c>
      <c r="D66" s="12">
        <v>85</v>
      </c>
      <c r="E66" s="12">
        <v>78</v>
      </c>
      <c r="F66" s="12">
        <v>88</v>
      </c>
      <c r="G66" s="12">
        <v>78</v>
      </c>
      <c r="H66" s="12">
        <v>85</v>
      </c>
      <c r="I66" s="12">
        <v>92</v>
      </c>
    </row>
    <row r="68" spans="2:9" ht="19.95" customHeight="1" x14ac:dyDescent="0.3">
      <c r="B68" s="6" t="s">
        <v>0</v>
      </c>
    </row>
    <row r="70" spans="2:9" ht="19.95" customHeight="1" x14ac:dyDescent="0.3">
      <c r="B70" s="6" t="s">
        <v>508</v>
      </c>
    </row>
    <row r="72" spans="2:9" ht="19.95" customHeight="1" x14ac:dyDescent="0.3">
      <c r="B72" s="6" t="s">
        <v>547</v>
      </c>
    </row>
    <row r="73" spans="2:9" ht="19.95" customHeight="1" x14ac:dyDescent="0.3">
      <c r="B73" s="6" t="s">
        <v>557</v>
      </c>
    </row>
    <row r="74" spans="2:9" ht="19.95" customHeight="1" x14ac:dyDescent="0.3">
      <c r="B74" s="6" t="s">
        <v>560</v>
      </c>
    </row>
    <row r="76" spans="2:9" ht="19.95" customHeight="1" x14ac:dyDescent="0.3">
      <c r="B76" s="6" t="s">
        <v>558</v>
      </c>
    </row>
    <row r="77" spans="2:9" ht="19.95" customHeight="1" x14ac:dyDescent="0.3">
      <c r="B77" s="6" t="s">
        <v>559</v>
      </c>
    </row>
    <row r="79" spans="2:9" ht="19.95" customHeight="1" x14ac:dyDescent="0.3">
      <c r="B79" s="6" t="s">
        <v>551</v>
      </c>
    </row>
    <row r="80" spans="2:9" ht="19.95" customHeight="1" x14ac:dyDescent="0.3">
      <c r="B80" s="6" t="s">
        <v>565</v>
      </c>
    </row>
    <row r="81" spans="2:2" ht="19.95" customHeight="1" x14ac:dyDescent="0.3">
      <c r="B81" s="6" t="s">
        <v>566</v>
      </c>
    </row>
    <row r="82" spans="2:2" ht="19.95" customHeight="1" x14ac:dyDescent="0.3">
      <c r="B82" s="6" t="s">
        <v>567</v>
      </c>
    </row>
    <row r="83" spans="2:2" ht="19.95" customHeight="1" x14ac:dyDescent="0.3">
      <c r="B83" s="6" t="s">
        <v>568</v>
      </c>
    </row>
    <row r="85" spans="2:2" ht="19.95" customHeight="1" x14ac:dyDescent="0.3">
      <c r="B85" s="6" t="s">
        <v>401</v>
      </c>
    </row>
    <row r="86" spans="2:2" ht="19.95" customHeight="1" x14ac:dyDescent="0.3">
      <c r="B86" s="6" t="s">
        <v>402</v>
      </c>
    </row>
    <row r="88" spans="2:2" ht="19.95" customHeight="1" x14ac:dyDescent="0.3">
      <c r="B88" s="6" t="s">
        <v>552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0C7B0-077D-4840-B03A-D5683747C912}">
  <dimension ref="B2:B36"/>
  <sheetViews>
    <sheetView topLeftCell="A25" workbookViewId="0">
      <selection activeCell="G8" sqref="G8"/>
    </sheetView>
  </sheetViews>
  <sheetFormatPr defaultColWidth="8.77734375" defaultRowHeight="19.95" customHeight="1" x14ac:dyDescent="0.3"/>
  <cols>
    <col min="1" max="16384" width="8.77734375" style="6"/>
  </cols>
  <sheetData>
    <row r="2" spans="2:2" ht="19.95" customHeight="1" x14ac:dyDescent="0.3">
      <c r="B2" s="6" t="s">
        <v>569</v>
      </c>
    </row>
    <row r="4" spans="2:2" ht="19.95" customHeight="1" x14ac:dyDescent="0.3">
      <c r="B4" s="6" t="s">
        <v>570</v>
      </c>
    </row>
    <row r="5" spans="2:2" ht="19.95" customHeight="1" x14ac:dyDescent="0.3">
      <c r="B5" s="6" t="s">
        <v>571</v>
      </c>
    </row>
    <row r="6" spans="2:2" ht="19.95" customHeight="1" x14ac:dyDescent="0.3">
      <c r="B6" s="6" t="s">
        <v>572</v>
      </c>
    </row>
    <row r="7" spans="2:2" ht="19.95" customHeight="1" x14ac:dyDescent="0.3">
      <c r="B7" s="6" t="s">
        <v>573</v>
      </c>
    </row>
    <row r="9" spans="2:2" ht="19.95" customHeight="1" x14ac:dyDescent="0.3">
      <c r="B9" s="6" t="s">
        <v>574</v>
      </c>
    </row>
    <row r="10" spans="2:2" ht="19.95" customHeight="1" x14ac:dyDescent="0.3">
      <c r="B10" s="6" t="s">
        <v>575</v>
      </c>
    </row>
    <row r="11" spans="2:2" ht="19.95" customHeight="1" x14ac:dyDescent="0.3">
      <c r="B11" s="6" t="s">
        <v>572</v>
      </c>
    </row>
    <row r="12" spans="2:2" ht="19.95" customHeight="1" x14ac:dyDescent="0.3">
      <c r="B12" s="6" t="s">
        <v>576</v>
      </c>
    </row>
    <row r="13" spans="2:2" ht="19.95" customHeight="1" x14ac:dyDescent="0.3">
      <c r="B13" s="6" t="s">
        <v>577</v>
      </c>
    </row>
    <row r="15" spans="2:2" ht="19.95" customHeight="1" x14ac:dyDescent="0.3">
      <c r="B15" s="6" t="s">
        <v>578</v>
      </c>
    </row>
    <row r="16" spans="2:2" ht="19.95" customHeight="1" x14ac:dyDescent="0.3">
      <c r="B16" s="6" t="s">
        <v>579</v>
      </c>
    </row>
    <row r="17" spans="2:2" ht="19.95" customHeight="1" x14ac:dyDescent="0.3">
      <c r="B17" s="6" t="s">
        <v>572</v>
      </c>
    </row>
    <row r="18" spans="2:2" ht="19.95" customHeight="1" x14ac:dyDescent="0.3">
      <c r="B18" s="6" t="s">
        <v>580</v>
      </c>
    </row>
    <row r="19" spans="2:2" ht="19.95" customHeight="1" x14ac:dyDescent="0.3">
      <c r="B19" s="6" t="s">
        <v>581</v>
      </c>
    </row>
    <row r="21" spans="2:2" ht="19.95" customHeight="1" x14ac:dyDescent="0.3">
      <c r="B21" s="6" t="s">
        <v>582</v>
      </c>
    </row>
    <row r="22" spans="2:2" ht="19.95" customHeight="1" x14ac:dyDescent="0.3">
      <c r="B22" s="6" t="s">
        <v>583</v>
      </c>
    </row>
    <row r="23" spans="2:2" ht="19.95" customHeight="1" x14ac:dyDescent="0.3">
      <c r="B23" s="6" t="s">
        <v>572</v>
      </c>
    </row>
    <row r="24" spans="2:2" ht="19.95" customHeight="1" x14ac:dyDescent="0.3">
      <c r="B24" s="6" t="s">
        <v>584</v>
      </c>
    </row>
    <row r="26" spans="2:2" ht="19.95" customHeight="1" x14ac:dyDescent="0.3">
      <c r="B26" s="6" t="s">
        <v>585</v>
      </c>
    </row>
    <row r="27" spans="2:2" ht="19.95" customHeight="1" x14ac:dyDescent="0.3">
      <c r="B27" s="6" t="s">
        <v>586</v>
      </c>
    </row>
    <row r="28" spans="2:2" ht="19.95" customHeight="1" x14ac:dyDescent="0.3">
      <c r="B28" s="6" t="s">
        <v>572</v>
      </c>
    </row>
    <row r="29" spans="2:2" ht="19.95" customHeight="1" x14ac:dyDescent="0.3">
      <c r="B29" s="6" t="s">
        <v>587</v>
      </c>
    </row>
    <row r="31" spans="2:2" ht="19.95" customHeight="1" x14ac:dyDescent="0.3">
      <c r="B31" s="6" t="s">
        <v>588</v>
      </c>
    </row>
    <row r="32" spans="2:2" ht="19.95" customHeight="1" x14ac:dyDescent="0.3">
      <c r="B32" s="6" t="s">
        <v>589</v>
      </c>
    </row>
    <row r="33" spans="2:2" ht="19.95" customHeight="1" x14ac:dyDescent="0.3">
      <c r="B33" s="6" t="s">
        <v>572</v>
      </c>
    </row>
    <row r="34" spans="2:2" ht="19.95" customHeight="1" x14ac:dyDescent="0.3">
      <c r="B34" s="6" t="s">
        <v>590</v>
      </c>
    </row>
    <row r="36" spans="2:2" ht="19.95" customHeight="1" x14ac:dyDescent="0.3">
      <c r="B36" s="6" t="s">
        <v>591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A5018-5B7C-416B-B38D-7BE7C5545509}">
  <dimension ref="A1:B40"/>
  <sheetViews>
    <sheetView workbookViewId="0">
      <selection activeCell="L7" sqref="L7"/>
    </sheetView>
  </sheetViews>
  <sheetFormatPr defaultColWidth="8.77734375" defaultRowHeight="19.95" customHeight="1" x14ac:dyDescent="0.3"/>
  <cols>
    <col min="1" max="16384" width="8.77734375" style="6"/>
  </cols>
  <sheetData>
    <row r="1" spans="1:2" ht="19.95" customHeight="1" x14ac:dyDescent="0.3">
      <c r="A1" s="6" t="s">
        <v>619</v>
      </c>
    </row>
    <row r="2" spans="1:2" ht="19.95" customHeight="1" x14ac:dyDescent="0.3">
      <c r="B2" s="6" t="s">
        <v>592</v>
      </c>
    </row>
    <row r="4" spans="1:2" ht="19.95" customHeight="1" x14ac:dyDescent="0.3">
      <c r="B4" s="6" t="s">
        <v>593</v>
      </c>
    </row>
    <row r="6" spans="1:2" ht="19.95" customHeight="1" x14ac:dyDescent="0.3">
      <c r="B6" s="6" t="s">
        <v>594</v>
      </c>
    </row>
    <row r="7" spans="1:2" ht="19.95" customHeight="1" x14ac:dyDescent="0.3">
      <c r="B7" s="6" t="s">
        <v>595</v>
      </c>
    </row>
    <row r="8" spans="1:2" ht="19.95" customHeight="1" x14ac:dyDescent="0.3">
      <c r="B8" s="6" t="s">
        <v>596</v>
      </c>
    </row>
    <row r="9" spans="1:2" ht="19.95" customHeight="1" x14ac:dyDescent="0.3">
      <c r="B9" s="6" t="s">
        <v>597</v>
      </c>
    </row>
    <row r="11" spans="1:2" ht="19.95" customHeight="1" x14ac:dyDescent="0.3">
      <c r="B11" s="6" t="s">
        <v>598</v>
      </c>
    </row>
    <row r="12" spans="1:2" ht="19.95" customHeight="1" x14ac:dyDescent="0.3">
      <c r="B12" s="6" t="s">
        <v>595</v>
      </c>
    </row>
    <row r="13" spans="1:2" ht="19.95" customHeight="1" x14ac:dyDescent="0.3">
      <c r="B13" s="6" t="s">
        <v>599</v>
      </c>
    </row>
    <row r="14" spans="1:2" ht="19.95" customHeight="1" x14ac:dyDescent="0.3">
      <c r="B14" s="6" t="s">
        <v>600</v>
      </c>
    </row>
    <row r="16" spans="1:2" ht="19.95" customHeight="1" x14ac:dyDescent="0.3">
      <c r="B16" s="6" t="s">
        <v>601</v>
      </c>
    </row>
    <row r="17" spans="2:2" ht="19.95" customHeight="1" x14ac:dyDescent="0.3">
      <c r="B17" s="6" t="s">
        <v>595</v>
      </c>
    </row>
    <row r="18" spans="2:2" ht="19.95" customHeight="1" x14ac:dyDescent="0.3">
      <c r="B18" s="6" t="s">
        <v>602</v>
      </c>
    </row>
    <row r="19" spans="2:2" ht="19.95" customHeight="1" x14ac:dyDescent="0.3">
      <c r="B19" s="6" t="s">
        <v>603</v>
      </c>
    </row>
    <row r="21" spans="2:2" ht="19.95" customHeight="1" x14ac:dyDescent="0.3">
      <c r="B21" s="6" t="s">
        <v>604</v>
      </c>
    </row>
    <row r="22" spans="2:2" ht="19.95" customHeight="1" x14ac:dyDescent="0.3">
      <c r="B22" s="6" t="s">
        <v>605</v>
      </c>
    </row>
    <row r="23" spans="2:2" ht="19.95" customHeight="1" x14ac:dyDescent="0.3">
      <c r="B23" s="6" t="s">
        <v>606</v>
      </c>
    </row>
    <row r="24" spans="2:2" ht="19.95" customHeight="1" x14ac:dyDescent="0.3">
      <c r="B24" s="6" t="s">
        <v>607</v>
      </c>
    </row>
    <row r="25" spans="2:2" ht="19.95" customHeight="1" x14ac:dyDescent="0.3">
      <c r="B25" s="6" t="s">
        <v>608</v>
      </c>
    </row>
    <row r="27" spans="2:2" ht="19.95" customHeight="1" x14ac:dyDescent="0.3">
      <c r="B27" s="6" t="s">
        <v>609</v>
      </c>
    </row>
    <row r="28" spans="2:2" ht="19.95" customHeight="1" x14ac:dyDescent="0.3">
      <c r="B28" s="6" t="s">
        <v>610</v>
      </c>
    </row>
    <row r="29" spans="2:2" ht="19.95" customHeight="1" x14ac:dyDescent="0.3">
      <c r="B29" s="6" t="s">
        <v>606</v>
      </c>
    </row>
    <row r="30" spans="2:2" ht="19.95" customHeight="1" x14ac:dyDescent="0.3">
      <c r="B30" s="6" t="s">
        <v>611</v>
      </c>
    </row>
    <row r="31" spans="2:2" ht="19.95" customHeight="1" x14ac:dyDescent="0.3">
      <c r="B31" s="6" t="s">
        <v>612</v>
      </c>
    </row>
    <row r="33" spans="2:2" ht="19.95" customHeight="1" x14ac:dyDescent="0.3">
      <c r="B33" s="6" t="s">
        <v>613</v>
      </c>
    </row>
    <row r="34" spans="2:2" ht="19.95" customHeight="1" x14ac:dyDescent="0.3">
      <c r="B34" s="6" t="s">
        <v>614</v>
      </c>
    </row>
    <row r="35" spans="2:2" ht="19.95" customHeight="1" x14ac:dyDescent="0.3">
      <c r="B35" s="6" t="s">
        <v>615</v>
      </c>
    </row>
    <row r="36" spans="2:2" ht="19.95" customHeight="1" x14ac:dyDescent="0.3">
      <c r="B36" s="6" t="s">
        <v>616</v>
      </c>
    </row>
    <row r="38" spans="2:2" ht="19.95" customHeight="1" x14ac:dyDescent="0.3">
      <c r="B38" s="6" t="s">
        <v>617</v>
      </c>
    </row>
    <row r="39" spans="2:2" ht="19.95" customHeight="1" x14ac:dyDescent="0.3">
      <c r="B39" s="6" t="s">
        <v>595</v>
      </c>
    </row>
    <row r="40" spans="2:2" ht="19.95" customHeight="1" x14ac:dyDescent="0.3">
      <c r="B40" s="6" t="s">
        <v>618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72EBD-B43E-4197-B45A-62228BDE0026}">
  <dimension ref="B2:B78"/>
  <sheetViews>
    <sheetView workbookViewId="0">
      <selection activeCell="F41" sqref="F41"/>
    </sheetView>
  </sheetViews>
  <sheetFormatPr defaultColWidth="8.77734375" defaultRowHeight="19.95" customHeight="1" x14ac:dyDescent="0.3"/>
  <cols>
    <col min="1" max="16384" width="8.77734375" style="6"/>
  </cols>
  <sheetData>
    <row r="2" spans="2:2" ht="19.95" customHeight="1" x14ac:dyDescent="0.3">
      <c r="B2" s="6" t="s">
        <v>620</v>
      </c>
    </row>
    <row r="4" spans="2:2" ht="19.95" customHeight="1" x14ac:dyDescent="0.3">
      <c r="B4" s="6" t="s">
        <v>664</v>
      </c>
    </row>
    <row r="6" spans="2:2" ht="19.95" customHeight="1" x14ac:dyDescent="0.3">
      <c r="B6" s="6" t="s">
        <v>621</v>
      </c>
    </row>
    <row r="7" spans="2:2" ht="19.95" customHeight="1" x14ac:dyDescent="0.3">
      <c r="B7" s="6" t="s">
        <v>622</v>
      </c>
    </row>
    <row r="8" spans="2:2" ht="19.95" customHeight="1" x14ac:dyDescent="0.3">
      <c r="B8" s="6" t="s">
        <v>623</v>
      </c>
    </row>
    <row r="9" spans="2:2" ht="19.95" customHeight="1" x14ac:dyDescent="0.3">
      <c r="B9" s="6" t="s">
        <v>624</v>
      </c>
    </row>
    <row r="10" spans="2:2" ht="19.95" customHeight="1" x14ac:dyDescent="0.3">
      <c r="B10" s="6" t="s">
        <v>625</v>
      </c>
    </row>
    <row r="12" spans="2:2" ht="19.95" customHeight="1" x14ac:dyDescent="0.3">
      <c r="B12" s="6" t="s">
        <v>665</v>
      </c>
    </row>
    <row r="14" spans="2:2" ht="19.95" customHeight="1" x14ac:dyDescent="0.3">
      <c r="B14" s="6" t="s">
        <v>626</v>
      </c>
    </row>
    <row r="15" spans="2:2" ht="19.95" customHeight="1" x14ac:dyDescent="0.3">
      <c r="B15" s="6" t="s">
        <v>627</v>
      </c>
    </row>
    <row r="16" spans="2:2" ht="19.95" customHeight="1" x14ac:dyDescent="0.3">
      <c r="B16" s="6" t="s">
        <v>628</v>
      </c>
    </row>
    <row r="17" spans="2:2" ht="19.95" customHeight="1" x14ac:dyDescent="0.3">
      <c r="B17" s="6" t="s">
        <v>629</v>
      </c>
    </row>
    <row r="18" spans="2:2" ht="19.95" customHeight="1" x14ac:dyDescent="0.3">
      <c r="B18" s="6" t="s">
        <v>630</v>
      </c>
    </row>
    <row r="19" spans="2:2" ht="19.95" customHeight="1" x14ac:dyDescent="0.3">
      <c r="B19" s="6" t="s">
        <v>631</v>
      </c>
    </row>
    <row r="21" spans="2:2" ht="19.95" customHeight="1" x14ac:dyDescent="0.3">
      <c r="B21" s="6" t="s">
        <v>666</v>
      </c>
    </row>
    <row r="23" spans="2:2" ht="19.95" customHeight="1" x14ac:dyDescent="0.3">
      <c r="B23" s="6" t="s">
        <v>626</v>
      </c>
    </row>
    <row r="24" spans="2:2" ht="19.95" customHeight="1" x14ac:dyDescent="0.3">
      <c r="B24" s="6" t="s">
        <v>632</v>
      </c>
    </row>
    <row r="25" spans="2:2" ht="19.95" customHeight="1" x14ac:dyDescent="0.3">
      <c r="B25" s="6" t="s">
        <v>633</v>
      </c>
    </row>
    <row r="26" spans="2:2" ht="19.95" customHeight="1" x14ac:dyDescent="0.3">
      <c r="B26" s="6" t="s">
        <v>634</v>
      </c>
    </row>
    <row r="28" spans="2:2" ht="19.95" customHeight="1" x14ac:dyDescent="0.3">
      <c r="B28" s="6" t="s">
        <v>635</v>
      </c>
    </row>
    <row r="30" spans="2:2" ht="19.95" customHeight="1" x14ac:dyDescent="0.3">
      <c r="B30" s="6" t="s">
        <v>636</v>
      </c>
    </row>
    <row r="32" spans="2:2" ht="19.95" customHeight="1" x14ac:dyDescent="0.3">
      <c r="B32" s="6" t="s">
        <v>637</v>
      </c>
    </row>
    <row r="34" spans="2:2" ht="19.95" customHeight="1" x14ac:dyDescent="0.3">
      <c r="B34" s="6" t="s">
        <v>638</v>
      </c>
    </row>
    <row r="35" spans="2:2" ht="19.95" customHeight="1" x14ac:dyDescent="0.3">
      <c r="B35" s="6" t="s">
        <v>639</v>
      </c>
    </row>
    <row r="36" spans="2:2" ht="19.95" customHeight="1" x14ac:dyDescent="0.3">
      <c r="B36" s="6" t="s">
        <v>629</v>
      </c>
    </row>
    <row r="37" spans="2:2" ht="19.95" customHeight="1" x14ac:dyDescent="0.3">
      <c r="B37" s="6" t="s">
        <v>640</v>
      </c>
    </row>
    <row r="38" spans="2:2" ht="19.95" customHeight="1" x14ac:dyDescent="0.3">
      <c r="B38" s="6" t="s">
        <v>641</v>
      </c>
    </row>
    <row r="39" spans="2:2" ht="19.95" customHeight="1" x14ac:dyDescent="0.3">
      <c r="B39" s="6" t="s">
        <v>642</v>
      </c>
    </row>
    <row r="41" spans="2:2" ht="19.95" customHeight="1" x14ac:dyDescent="0.3">
      <c r="B41" s="6" t="s">
        <v>643</v>
      </c>
    </row>
    <row r="42" spans="2:2" ht="19.95" customHeight="1" x14ac:dyDescent="0.3">
      <c r="B42" s="6" t="s">
        <v>644</v>
      </c>
    </row>
    <row r="44" spans="2:2" ht="19.95" customHeight="1" x14ac:dyDescent="0.3">
      <c r="B44" s="6" t="s">
        <v>645</v>
      </c>
    </row>
    <row r="49" spans="2:2" ht="19.95" customHeight="1" x14ac:dyDescent="0.3">
      <c r="B49" s="6" t="s">
        <v>646</v>
      </c>
    </row>
    <row r="51" spans="2:2" ht="19.95" customHeight="1" x14ac:dyDescent="0.3">
      <c r="B51" s="6" t="s">
        <v>667</v>
      </c>
    </row>
    <row r="53" spans="2:2" ht="19.95" customHeight="1" x14ac:dyDescent="0.3">
      <c r="B53" s="6" t="s">
        <v>647</v>
      </c>
    </row>
    <row r="54" spans="2:2" ht="19.95" customHeight="1" x14ac:dyDescent="0.3">
      <c r="B54" s="6" t="s">
        <v>648</v>
      </c>
    </row>
    <row r="55" spans="2:2" ht="19.95" customHeight="1" x14ac:dyDescent="0.3">
      <c r="B55" s="6" t="s">
        <v>649</v>
      </c>
    </row>
    <row r="56" spans="2:2" ht="19.95" customHeight="1" x14ac:dyDescent="0.3">
      <c r="B56" s="6" t="s">
        <v>650</v>
      </c>
    </row>
    <row r="58" spans="2:2" ht="19.95" customHeight="1" x14ac:dyDescent="0.3">
      <c r="B58" s="6" t="s">
        <v>661</v>
      </c>
    </row>
    <row r="60" spans="2:2" ht="19.95" customHeight="1" x14ac:dyDescent="0.3">
      <c r="B60" s="6" t="s">
        <v>662</v>
      </c>
    </row>
    <row r="62" spans="2:2" ht="19.95" customHeight="1" x14ac:dyDescent="0.3">
      <c r="B62" s="6" t="s">
        <v>663</v>
      </c>
    </row>
    <row r="64" spans="2:2" ht="19.95" customHeight="1" x14ac:dyDescent="0.3">
      <c r="B64" s="6" t="s">
        <v>651</v>
      </c>
    </row>
    <row r="66" spans="2:2" ht="19.95" customHeight="1" x14ac:dyDescent="0.3">
      <c r="B66" s="6" t="s">
        <v>652</v>
      </c>
    </row>
    <row r="67" spans="2:2" ht="19.95" customHeight="1" x14ac:dyDescent="0.3">
      <c r="B67" s="6" t="s">
        <v>653</v>
      </c>
    </row>
    <row r="68" spans="2:2" ht="19.95" customHeight="1" x14ac:dyDescent="0.3">
      <c r="B68" s="6" t="s">
        <v>654</v>
      </c>
    </row>
    <row r="69" spans="2:2" ht="19.95" customHeight="1" x14ac:dyDescent="0.3">
      <c r="B69" s="6" t="s">
        <v>655</v>
      </c>
    </row>
    <row r="70" spans="2:2" ht="19.95" customHeight="1" x14ac:dyDescent="0.3">
      <c r="B70" s="6" t="s">
        <v>656</v>
      </c>
    </row>
    <row r="72" spans="2:2" ht="19.95" customHeight="1" x14ac:dyDescent="0.3">
      <c r="B72" s="6" t="s">
        <v>657</v>
      </c>
    </row>
    <row r="73" spans="2:2" ht="19.95" customHeight="1" x14ac:dyDescent="0.3">
      <c r="B73" s="6" t="s">
        <v>642</v>
      </c>
    </row>
    <row r="75" spans="2:2" ht="19.95" customHeight="1" x14ac:dyDescent="0.3">
      <c r="B75" s="6" t="s">
        <v>658</v>
      </c>
    </row>
    <row r="76" spans="2:2" ht="19.95" customHeight="1" x14ac:dyDescent="0.3">
      <c r="B76" s="6" t="s">
        <v>659</v>
      </c>
    </row>
    <row r="78" spans="2:2" ht="19.95" customHeight="1" x14ac:dyDescent="0.3">
      <c r="B78" s="6" t="s">
        <v>660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F41B4-EBEC-4AFD-95C0-6450D8AAD4B0}">
  <dimension ref="B2:B161"/>
  <sheetViews>
    <sheetView topLeftCell="A153" workbookViewId="0">
      <selection activeCell="N160" sqref="N160"/>
    </sheetView>
  </sheetViews>
  <sheetFormatPr defaultColWidth="8.77734375" defaultRowHeight="19.95" customHeight="1" x14ac:dyDescent="0.3"/>
  <cols>
    <col min="1" max="16384" width="8.77734375" style="6"/>
  </cols>
  <sheetData>
    <row r="2" spans="2:2" ht="19.95" customHeight="1" x14ac:dyDescent="0.3">
      <c r="B2" s="6" t="s">
        <v>668</v>
      </c>
    </row>
    <row r="4" spans="2:2" ht="19.95" customHeight="1" x14ac:dyDescent="0.3">
      <c r="B4" s="6" t="s">
        <v>669</v>
      </c>
    </row>
    <row r="6" spans="2:2" ht="19.95" customHeight="1" x14ac:dyDescent="0.3">
      <c r="B6" s="6" t="s">
        <v>670</v>
      </c>
    </row>
    <row r="8" spans="2:2" ht="19.95" customHeight="1" x14ac:dyDescent="0.3">
      <c r="B8" s="6" t="s">
        <v>671</v>
      </c>
    </row>
    <row r="10" spans="2:2" ht="19.95" customHeight="1" x14ac:dyDescent="0.3">
      <c r="B10" s="6" t="s">
        <v>672</v>
      </c>
    </row>
    <row r="12" spans="2:2" ht="19.95" customHeight="1" x14ac:dyDescent="0.3">
      <c r="B12" s="6" t="s">
        <v>673</v>
      </c>
    </row>
    <row r="13" spans="2:2" ht="19.95" customHeight="1" x14ac:dyDescent="0.3">
      <c r="B13" s="6" t="s">
        <v>674</v>
      </c>
    </row>
    <row r="14" spans="2:2" ht="19.95" customHeight="1" x14ac:dyDescent="0.3">
      <c r="B14" s="6" t="s">
        <v>675</v>
      </c>
    </row>
    <row r="16" spans="2:2" ht="19.95" customHeight="1" x14ac:dyDescent="0.3">
      <c r="B16" s="6" t="s">
        <v>676</v>
      </c>
    </row>
    <row r="17" spans="2:2" ht="19.95" customHeight="1" x14ac:dyDescent="0.3">
      <c r="B17" s="6" t="s">
        <v>677</v>
      </c>
    </row>
    <row r="18" spans="2:2" ht="19.95" customHeight="1" x14ac:dyDescent="0.3">
      <c r="B18" s="6" t="s">
        <v>678</v>
      </c>
    </row>
    <row r="19" spans="2:2" ht="19.95" customHeight="1" x14ac:dyDescent="0.3">
      <c r="B19" s="6" t="s">
        <v>679</v>
      </c>
    </row>
    <row r="20" spans="2:2" ht="19.95" customHeight="1" x14ac:dyDescent="0.3">
      <c r="B20" s="6" t="s">
        <v>680</v>
      </c>
    </row>
    <row r="22" spans="2:2" ht="19.95" customHeight="1" x14ac:dyDescent="0.3">
      <c r="B22" s="6" t="s">
        <v>681</v>
      </c>
    </row>
    <row r="23" spans="2:2" ht="19.95" customHeight="1" x14ac:dyDescent="0.3">
      <c r="B23" s="6" t="s">
        <v>682</v>
      </c>
    </row>
    <row r="24" spans="2:2" ht="19.95" customHeight="1" x14ac:dyDescent="0.3">
      <c r="B24" s="6" t="s">
        <v>683</v>
      </c>
    </row>
    <row r="25" spans="2:2" ht="19.95" customHeight="1" x14ac:dyDescent="0.3">
      <c r="B25" s="6" t="s">
        <v>684</v>
      </c>
    </row>
    <row r="26" spans="2:2" ht="19.95" customHeight="1" x14ac:dyDescent="0.3">
      <c r="B26" s="6" t="s">
        <v>685</v>
      </c>
    </row>
    <row r="28" spans="2:2" ht="19.95" customHeight="1" x14ac:dyDescent="0.3">
      <c r="B28" s="6" t="s">
        <v>635</v>
      </c>
    </row>
    <row r="30" spans="2:2" ht="19.95" customHeight="1" x14ac:dyDescent="0.3">
      <c r="B30" s="6" t="s">
        <v>686</v>
      </c>
    </row>
    <row r="32" spans="2:2" ht="19.95" customHeight="1" x14ac:dyDescent="0.3">
      <c r="B32" s="6" t="s">
        <v>687</v>
      </c>
    </row>
    <row r="33" spans="2:2" ht="19.95" customHeight="1" x14ac:dyDescent="0.3">
      <c r="B33" s="6" t="s">
        <v>688</v>
      </c>
    </row>
    <row r="34" spans="2:2" ht="19.95" customHeight="1" x14ac:dyDescent="0.3">
      <c r="B34" s="6" t="s">
        <v>689</v>
      </c>
    </row>
    <row r="35" spans="2:2" ht="19.95" customHeight="1" x14ac:dyDescent="0.3">
      <c r="B35" s="6" t="s">
        <v>688</v>
      </c>
    </row>
    <row r="36" spans="2:2" ht="19.95" customHeight="1" x14ac:dyDescent="0.3">
      <c r="B36" s="6" t="s">
        <v>690</v>
      </c>
    </row>
    <row r="37" spans="2:2" ht="19.95" customHeight="1" x14ac:dyDescent="0.3">
      <c r="B37" s="6" t="s">
        <v>688</v>
      </c>
    </row>
    <row r="39" spans="2:2" ht="19.95" customHeight="1" x14ac:dyDescent="0.3">
      <c r="B39" s="6" t="s">
        <v>691</v>
      </c>
    </row>
    <row r="41" spans="2:2" ht="19.95" customHeight="1" x14ac:dyDescent="0.3">
      <c r="B41" s="6" t="s">
        <v>692</v>
      </c>
    </row>
    <row r="43" spans="2:2" ht="19.95" customHeight="1" x14ac:dyDescent="0.3">
      <c r="B43" s="6" t="s">
        <v>693</v>
      </c>
    </row>
    <row r="44" spans="2:2" ht="19.95" customHeight="1" x14ac:dyDescent="0.3">
      <c r="B44" s="6" t="s">
        <v>694</v>
      </c>
    </row>
    <row r="45" spans="2:2" ht="19.95" customHeight="1" x14ac:dyDescent="0.3">
      <c r="B45" s="6" t="s">
        <v>695</v>
      </c>
    </row>
    <row r="47" spans="2:2" ht="19.95" customHeight="1" x14ac:dyDescent="0.3">
      <c r="B47" s="6" t="s">
        <v>696</v>
      </c>
    </row>
    <row r="51" spans="2:2" ht="19.95" customHeight="1" x14ac:dyDescent="0.3">
      <c r="B51" s="6" t="s">
        <v>697</v>
      </c>
    </row>
    <row r="53" spans="2:2" ht="19.95" customHeight="1" x14ac:dyDescent="0.3">
      <c r="B53" s="6" t="s">
        <v>698</v>
      </c>
    </row>
    <row r="55" spans="2:2" ht="19.95" customHeight="1" x14ac:dyDescent="0.3">
      <c r="B55" s="6" t="s">
        <v>699</v>
      </c>
    </row>
    <row r="57" spans="2:2" ht="19.95" customHeight="1" x14ac:dyDescent="0.3">
      <c r="B57" s="6" t="s">
        <v>687</v>
      </c>
    </row>
    <row r="59" spans="2:2" ht="19.95" customHeight="1" x14ac:dyDescent="0.3">
      <c r="B59" s="6" t="s">
        <v>688</v>
      </c>
    </row>
    <row r="60" spans="2:2" ht="19.95" customHeight="1" x14ac:dyDescent="0.3">
      <c r="B60" s="6" t="s">
        <v>700</v>
      </c>
    </row>
    <row r="61" spans="2:2" ht="19.95" customHeight="1" x14ac:dyDescent="0.3">
      <c r="B61" s="6" t="s">
        <v>701</v>
      </c>
    </row>
    <row r="62" spans="2:2" ht="19.95" customHeight="1" x14ac:dyDescent="0.3">
      <c r="B62" s="6" t="s">
        <v>702</v>
      </c>
    </row>
    <row r="63" spans="2:2" ht="19.95" customHeight="1" x14ac:dyDescent="0.3">
      <c r="B63" s="6" t="s">
        <v>689</v>
      </c>
    </row>
    <row r="65" spans="2:2" ht="19.95" customHeight="1" x14ac:dyDescent="0.3">
      <c r="B65" s="6" t="s">
        <v>688</v>
      </c>
    </row>
    <row r="66" spans="2:2" ht="19.95" customHeight="1" x14ac:dyDescent="0.3">
      <c r="B66" s="6" t="s">
        <v>703</v>
      </c>
    </row>
    <row r="67" spans="2:2" ht="19.95" customHeight="1" x14ac:dyDescent="0.3">
      <c r="B67" s="6" t="s">
        <v>704</v>
      </c>
    </row>
    <row r="68" spans="2:2" ht="19.95" customHeight="1" x14ac:dyDescent="0.3">
      <c r="B68" s="6" t="s">
        <v>705</v>
      </c>
    </row>
    <row r="69" spans="2:2" ht="19.95" customHeight="1" x14ac:dyDescent="0.3">
      <c r="B69" s="6" t="s">
        <v>690</v>
      </c>
    </row>
    <row r="71" spans="2:2" ht="19.95" customHeight="1" x14ac:dyDescent="0.3">
      <c r="B71" s="6" t="s">
        <v>688</v>
      </c>
    </row>
    <row r="72" spans="2:2" ht="19.95" customHeight="1" x14ac:dyDescent="0.3">
      <c r="B72" s="6" t="s">
        <v>706</v>
      </c>
    </row>
    <row r="73" spans="2:2" ht="19.95" customHeight="1" x14ac:dyDescent="0.3">
      <c r="B73" s="6" t="s">
        <v>707</v>
      </c>
    </row>
    <row r="74" spans="2:2" ht="19.95" customHeight="1" x14ac:dyDescent="0.3">
      <c r="B74" s="6" t="s">
        <v>708</v>
      </c>
    </row>
    <row r="76" spans="2:2" ht="19.95" customHeight="1" x14ac:dyDescent="0.3">
      <c r="B76" s="6" t="s">
        <v>671</v>
      </c>
    </row>
    <row r="78" spans="2:2" ht="19.95" customHeight="1" x14ac:dyDescent="0.3">
      <c r="B78" s="6" t="s">
        <v>672</v>
      </c>
    </row>
    <row r="80" spans="2:2" ht="19.95" customHeight="1" x14ac:dyDescent="0.3">
      <c r="B80" s="6" t="s">
        <v>709</v>
      </c>
    </row>
    <row r="81" spans="2:2" ht="19.95" customHeight="1" x14ac:dyDescent="0.3">
      <c r="B81" s="6" t="s">
        <v>710</v>
      </c>
    </row>
    <row r="83" spans="2:2" ht="19.95" customHeight="1" x14ac:dyDescent="0.3">
      <c r="B83" s="6" t="s">
        <v>676</v>
      </c>
    </row>
    <row r="84" spans="2:2" ht="19.95" customHeight="1" x14ac:dyDescent="0.3">
      <c r="B84" s="6" t="s">
        <v>675</v>
      </c>
    </row>
    <row r="86" spans="2:2" ht="19.95" customHeight="1" x14ac:dyDescent="0.3">
      <c r="B86" s="6" t="s">
        <v>677</v>
      </c>
    </row>
    <row r="87" spans="2:2" ht="19.95" customHeight="1" x14ac:dyDescent="0.3">
      <c r="B87" s="6" t="s">
        <v>711</v>
      </c>
    </row>
    <row r="88" spans="2:2" ht="19.95" customHeight="1" x14ac:dyDescent="0.3">
      <c r="B88" s="6" t="s">
        <v>712</v>
      </c>
    </row>
    <row r="89" spans="2:2" ht="19.95" customHeight="1" x14ac:dyDescent="0.3">
      <c r="B89" s="6" t="s">
        <v>736</v>
      </c>
    </row>
    <row r="90" spans="2:2" ht="19.95" customHeight="1" x14ac:dyDescent="0.3">
      <c r="B90" s="6" t="s">
        <v>680</v>
      </c>
    </row>
    <row r="92" spans="2:2" ht="19.95" customHeight="1" x14ac:dyDescent="0.3">
      <c r="B92" s="6" t="s">
        <v>713</v>
      </c>
    </row>
    <row r="93" spans="2:2" ht="19.95" customHeight="1" x14ac:dyDescent="0.3">
      <c r="B93" s="6" t="s">
        <v>682</v>
      </c>
    </row>
    <row r="94" spans="2:2" ht="19.95" customHeight="1" x14ac:dyDescent="0.3">
      <c r="B94" s="6" t="s">
        <v>714</v>
      </c>
    </row>
    <row r="95" spans="2:2" ht="19.95" customHeight="1" x14ac:dyDescent="0.3">
      <c r="B95" s="6" t="s">
        <v>684</v>
      </c>
    </row>
    <row r="96" spans="2:2" ht="19.95" customHeight="1" x14ac:dyDescent="0.3">
      <c r="B96" s="6" t="s">
        <v>685</v>
      </c>
    </row>
    <row r="97" spans="2:2" ht="19.95" customHeight="1" x14ac:dyDescent="0.3">
      <c r="B97" s="6" t="s">
        <v>715</v>
      </c>
    </row>
    <row r="99" spans="2:2" ht="19.95" customHeight="1" x14ac:dyDescent="0.3">
      <c r="B99" s="6" t="s">
        <v>716</v>
      </c>
    </row>
    <row r="100" spans="2:2" ht="19.95" customHeight="1" x14ac:dyDescent="0.3">
      <c r="B100" s="6" t="s">
        <v>717</v>
      </c>
    </row>
    <row r="105" spans="2:2" ht="19.95" customHeight="1" x14ac:dyDescent="0.3">
      <c r="B105" s="6" t="s">
        <v>718</v>
      </c>
    </row>
    <row r="107" spans="2:2" ht="19.95" customHeight="1" x14ac:dyDescent="0.3">
      <c r="B107" s="6" t="s">
        <v>698</v>
      </c>
    </row>
    <row r="109" spans="2:2" ht="19.95" customHeight="1" x14ac:dyDescent="0.3">
      <c r="B109" s="6" t="s">
        <v>699</v>
      </c>
    </row>
    <row r="111" spans="2:2" ht="19.95" customHeight="1" x14ac:dyDescent="0.3">
      <c r="B111" s="6" t="s">
        <v>719</v>
      </c>
    </row>
    <row r="113" spans="2:2" ht="19.95" customHeight="1" x14ac:dyDescent="0.3">
      <c r="B113" s="6" t="s">
        <v>688</v>
      </c>
    </row>
    <row r="114" spans="2:2" ht="19.95" customHeight="1" x14ac:dyDescent="0.3">
      <c r="B114" s="6" t="s">
        <v>700</v>
      </c>
    </row>
    <row r="115" spans="2:2" ht="19.95" customHeight="1" x14ac:dyDescent="0.3">
      <c r="B115" s="6" t="s">
        <v>701</v>
      </c>
    </row>
    <row r="116" spans="2:2" ht="19.95" customHeight="1" x14ac:dyDescent="0.3">
      <c r="B116" s="6" t="s">
        <v>702</v>
      </c>
    </row>
    <row r="117" spans="2:2" ht="19.95" customHeight="1" x14ac:dyDescent="0.3">
      <c r="B117" s="6" t="s">
        <v>720</v>
      </c>
    </row>
    <row r="119" spans="2:2" ht="19.95" customHeight="1" x14ac:dyDescent="0.3">
      <c r="B119" s="6" t="s">
        <v>688</v>
      </c>
    </row>
    <row r="120" spans="2:2" ht="19.95" customHeight="1" x14ac:dyDescent="0.3">
      <c r="B120" s="6" t="s">
        <v>703</v>
      </c>
    </row>
    <row r="121" spans="2:2" ht="19.95" customHeight="1" x14ac:dyDescent="0.3">
      <c r="B121" s="6" t="s">
        <v>704</v>
      </c>
    </row>
    <row r="122" spans="2:2" ht="19.95" customHeight="1" x14ac:dyDescent="0.3">
      <c r="B122" s="6" t="s">
        <v>705</v>
      </c>
    </row>
    <row r="123" spans="2:2" ht="19.95" customHeight="1" x14ac:dyDescent="0.3">
      <c r="B123" s="6" t="s">
        <v>721</v>
      </c>
    </row>
    <row r="125" spans="2:2" ht="19.95" customHeight="1" x14ac:dyDescent="0.3">
      <c r="B125" s="6" t="s">
        <v>688</v>
      </c>
    </row>
    <row r="126" spans="2:2" ht="19.95" customHeight="1" x14ac:dyDescent="0.3">
      <c r="B126" s="6" t="s">
        <v>706</v>
      </c>
    </row>
    <row r="127" spans="2:2" ht="19.95" customHeight="1" x14ac:dyDescent="0.3">
      <c r="B127" s="6" t="s">
        <v>707</v>
      </c>
    </row>
    <row r="128" spans="2:2" ht="19.95" customHeight="1" x14ac:dyDescent="0.3">
      <c r="B128" s="6" t="s">
        <v>708</v>
      </c>
    </row>
    <row r="130" spans="2:2" ht="19.95" customHeight="1" x14ac:dyDescent="0.3">
      <c r="B130" s="6" t="s">
        <v>671</v>
      </c>
    </row>
    <row r="132" spans="2:2" ht="19.95" customHeight="1" x14ac:dyDescent="0.3">
      <c r="B132" s="6" t="s">
        <v>710</v>
      </c>
    </row>
    <row r="134" spans="2:2" ht="19.95" customHeight="1" x14ac:dyDescent="0.3">
      <c r="B134" s="6" t="s">
        <v>676</v>
      </c>
    </row>
    <row r="135" spans="2:2" ht="19.95" customHeight="1" x14ac:dyDescent="0.3">
      <c r="B135" s="6" t="s">
        <v>672</v>
      </c>
    </row>
    <row r="137" spans="2:2" ht="19.95" customHeight="1" x14ac:dyDescent="0.3">
      <c r="B137" s="6" t="s">
        <v>722</v>
      </c>
    </row>
    <row r="138" spans="2:2" ht="19.95" customHeight="1" x14ac:dyDescent="0.3">
      <c r="B138" s="6" t="s">
        <v>723</v>
      </c>
    </row>
    <row r="139" spans="2:2" ht="19.95" customHeight="1" x14ac:dyDescent="0.3">
      <c r="B139" s="6" t="s">
        <v>675</v>
      </c>
    </row>
    <row r="141" spans="2:2" ht="19.95" customHeight="1" x14ac:dyDescent="0.3">
      <c r="B141" s="6" t="s">
        <v>677</v>
      </c>
    </row>
    <row r="142" spans="2:2" ht="19.95" customHeight="1" x14ac:dyDescent="0.3">
      <c r="B142" s="6" t="s">
        <v>711</v>
      </c>
    </row>
    <row r="143" spans="2:2" ht="19.95" customHeight="1" x14ac:dyDescent="0.3">
      <c r="B143" s="6" t="s">
        <v>724</v>
      </c>
    </row>
    <row r="145" spans="2:2" ht="19.95" customHeight="1" x14ac:dyDescent="0.3">
      <c r="B145" s="6" t="s">
        <v>725</v>
      </c>
    </row>
    <row r="146" spans="2:2" ht="19.95" customHeight="1" x14ac:dyDescent="0.3">
      <c r="B146" s="6" t="s">
        <v>737</v>
      </c>
    </row>
    <row r="148" spans="2:2" ht="19.95" customHeight="1" x14ac:dyDescent="0.3">
      <c r="B148" s="6" t="s">
        <v>726</v>
      </c>
    </row>
    <row r="149" spans="2:2" ht="19.95" customHeight="1" x14ac:dyDescent="0.3">
      <c r="B149" s="6" t="s">
        <v>680</v>
      </c>
    </row>
    <row r="151" spans="2:2" ht="19.95" customHeight="1" x14ac:dyDescent="0.3">
      <c r="B151" s="6" t="s">
        <v>727</v>
      </c>
    </row>
    <row r="152" spans="2:2" ht="19.95" customHeight="1" x14ac:dyDescent="0.3">
      <c r="B152" s="6" t="s">
        <v>728</v>
      </c>
    </row>
    <row r="153" spans="2:2" ht="19.95" customHeight="1" x14ac:dyDescent="0.3">
      <c r="B153" s="6" t="s">
        <v>729</v>
      </c>
    </row>
    <row r="154" spans="2:2" ht="19.95" customHeight="1" x14ac:dyDescent="0.3">
      <c r="B154" s="6" t="s">
        <v>730</v>
      </c>
    </row>
    <row r="155" spans="2:2" ht="19.95" customHeight="1" x14ac:dyDescent="0.3">
      <c r="B155" s="6" t="s">
        <v>731</v>
      </c>
    </row>
    <row r="156" spans="2:2" ht="19.95" customHeight="1" x14ac:dyDescent="0.3">
      <c r="B156" s="6" t="s">
        <v>732</v>
      </c>
    </row>
    <row r="157" spans="2:2" ht="19.95" customHeight="1" x14ac:dyDescent="0.3">
      <c r="B157" s="6" t="s">
        <v>715</v>
      </c>
    </row>
    <row r="159" spans="2:2" ht="19.95" customHeight="1" x14ac:dyDescent="0.3">
      <c r="B159" s="6" t="s">
        <v>733</v>
      </c>
    </row>
    <row r="160" spans="2:2" ht="19.95" customHeight="1" x14ac:dyDescent="0.3">
      <c r="B160" s="6" t="s">
        <v>734</v>
      </c>
    </row>
    <row r="161" spans="2:2" ht="19.95" customHeight="1" x14ac:dyDescent="0.3">
      <c r="B161" s="6" t="s">
        <v>735</v>
      </c>
    </row>
  </sheetData>
  <dataConsolid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B421C-2418-4FB5-88D0-2F75AC008536}">
  <dimension ref="A1:O102"/>
  <sheetViews>
    <sheetView topLeftCell="A64" zoomScale="115" zoomScaleNormal="115" workbookViewId="0">
      <selection activeCell="A69" sqref="A69:E75"/>
    </sheetView>
  </sheetViews>
  <sheetFormatPr defaultRowHeight="14.4" x14ac:dyDescent="0.3"/>
  <cols>
    <col min="2" max="2" width="11.88671875" customWidth="1"/>
    <col min="3" max="3" width="10.33203125" bestFit="1" customWidth="1"/>
    <col min="4" max="4" width="11.109375" customWidth="1"/>
    <col min="5" max="5" width="12.21875" customWidth="1"/>
  </cols>
  <sheetData>
    <row r="1" spans="1:3" x14ac:dyDescent="0.3">
      <c r="A1" t="s">
        <v>762</v>
      </c>
    </row>
    <row r="3" spans="1:3" x14ac:dyDescent="0.3">
      <c r="A3" t="s">
        <v>763</v>
      </c>
    </row>
    <row r="5" spans="1:3" x14ac:dyDescent="0.3">
      <c r="A5" t="s">
        <v>774</v>
      </c>
    </row>
    <row r="7" spans="1:3" x14ac:dyDescent="0.3">
      <c r="A7" t="s">
        <v>340</v>
      </c>
      <c r="B7" t="s">
        <v>482</v>
      </c>
      <c r="C7" t="s">
        <v>764</v>
      </c>
    </row>
    <row r="8" spans="1:3" x14ac:dyDescent="0.3">
      <c r="A8" t="s">
        <v>406</v>
      </c>
      <c r="B8">
        <v>25</v>
      </c>
      <c r="C8" t="s">
        <v>765</v>
      </c>
    </row>
    <row r="9" spans="1:3" x14ac:dyDescent="0.3">
      <c r="A9" t="s">
        <v>767</v>
      </c>
      <c r="B9">
        <v>27</v>
      </c>
      <c r="C9" t="s">
        <v>766</v>
      </c>
    </row>
    <row r="11" spans="1:3" x14ac:dyDescent="0.3">
      <c r="A11" t="s">
        <v>775</v>
      </c>
    </row>
    <row r="12" spans="1:3" x14ac:dyDescent="0.3">
      <c r="A12" t="s">
        <v>768</v>
      </c>
    </row>
    <row r="13" spans="1:3" x14ac:dyDescent="0.3">
      <c r="A13" t="s">
        <v>769</v>
      </c>
    </row>
    <row r="14" spans="1:3" x14ac:dyDescent="0.3">
      <c r="A14" t="s">
        <v>776</v>
      </c>
    </row>
    <row r="15" spans="1:3" x14ac:dyDescent="0.3">
      <c r="A15" t="s">
        <v>770</v>
      </c>
    </row>
    <row r="16" spans="1:3" x14ac:dyDescent="0.3">
      <c r="A16" t="s">
        <v>771</v>
      </c>
    </row>
    <row r="17" spans="1:15" x14ac:dyDescent="0.3">
      <c r="A17" t="s">
        <v>772</v>
      </c>
    </row>
    <row r="18" spans="1:15" x14ac:dyDescent="0.3">
      <c r="A18" t="s">
        <v>773</v>
      </c>
    </row>
    <row r="21" spans="1:15" x14ac:dyDescent="0.3">
      <c r="A21" t="s">
        <v>777</v>
      </c>
    </row>
    <row r="23" spans="1:15" x14ac:dyDescent="0.3">
      <c r="A23" t="s">
        <v>461</v>
      </c>
      <c r="B23" t="s">
        <v>462</v>
      </c>
      <c r="C23" t="s">
        <v>463</v>
      </c>
      <c r="D23" t="s">
        <v>501</v>
      </c>
    </row>
    <row r="24" spans="1:15" x14ac:dyDescent="0.3">
      <c r="A24" t="s">
        <v>340</v>
      </c>
      <c r="B24" t="s">
        <v>778</v>
      </c>
      <c r="C24" t="s">
        <v>779</v>
      </c>
      <c r="D24" t="s">
        <v>780</v>
      </c>
    </row>
    <row r="25" spans="1:15" x14ac:dyDescent="0.3">
      <c r="A25" t="s">
        <v>406</v>
      </c>
      <c r="B25">
        <v>25</v>
      </c>
      <c r="C25" s="4">
        <v>36290</v>
      </c>
      <c r="D25" t="b">
        <v>1</v>
      </c>
      <c r="L25" t="s">
        <v>340</v>
      </c>
      <c r="M25" t="s">
        <v>778</v>
      </c>
      <c r="N25" t="s">
        <v>779</v>
      </c>
      <c r="O25" t="s">
        <v>780</v>
      </c>
    </row>
    <row r="26" spans="1:15" x14ac:dyDescent="0.3">
      <c r="A26" t="s">
        <v>408</v>
      </c>
      <c r="B26">
        <v>30</v>
      </c>
      <c r="C26" s="4">
        <v>34683</v>
      </c>
      <c r="D26" t="b">
        <v>0</v>
      </c>
      <c r="L26" t="s">
        <v>406</v>
      </c>
      <c r="M26">
        <v>25</v>
      </c>
      <c r="N26" s="4">
        <v>36290</v>
      </c>
      <c r="O26" t="b">
        <v>1</v>
      </c>
    </row>
    <row r="27" spans="1:15" x14ac:dyDescent="0.3">
      <c r="A27" t="s">
        <v>822</v>
      </c>
      <c r="B27">
        <v>28</v>
      </c>
      <c r="C27" s="4">
        <v>36526</v>
      </c>
      <c r="D27" t="b">
        <v>1</v>
      </c>
      <c r="N27" s="4"/>
    </row>
    <row r="28" spans="1:15" x14ac:dyDescent="0.3">
      <c r="A28" t="s">
        <v>823</v>
      </c>
      <c r="B28">
        <v>20</v>
      </c>
      <c r="C28" s="4">
        <v>37987</v>
      </c>
      <c r="D28" t="b">
        <v>1</v>
      </c>
      <c r="N28" s="4"/>
    </row>
    <row r="29" spans="1:15" x14ac:dyDescent="0.3">
      <c r="A29" t="s">
        <v>823</v>
      </c>
      <c r="B29">
        <v>20</v>
      </c>
      <c r="C29" s="4">
        <v>37987</v>
      </c>
      <c r="D29" t="b">
        <v>1</v>
      </c>
      <c r="N29" s="4"/>
    </row>
    <row r="30" spans="1:15" x14ac:dyDescent="0.3">
      <c r="A30" t="s">
        <v>828</v>
      </c>
      <c r="B30">
        <v>33</v>
      </c>
      <c r="C30" s="4">
        <v>35432</v>
      </c>
      <c r="D30" t="b">
        <v>1</v>
      </c>
      <c r="N30" s="4"/>
    </row>
    <row r="31" spans="1:15" x14ac:dyDescent="0.3">
      <c r="A31" t="s">
        <v>824</v>
      </c>
      <c r="B31">
        <v>35</v>
      </c>
      <c r="C31" s="4">
        <v>34700</v>
      </c>
      <c r="D31" t="b">
        <v>0</v>
      </c>
      <c r="N31" s="4"/>
    </row>
    <row r="32" spans="1:15" x14ac:dyDescent="0.3">
      <c r="A32" t="s">
        <v>824</v>
      </c>
      <c r="B32">
        <v>35</v>
      </c>
      <c r="C32" s="4">
        <v>34700</v>
      </c>
      <c r="D32" t="b">
        <v>0</v>
      </c>
      <c r="N32" s="4"/>
    </row>
    <row r="33" spans="1:15" x14ac:dyDescent="0.3">
      <c r="A33" t="s">
        <v>825</v>
      </c>
      <c r="B33">
        <v>20</v>
      </c>
      <c r="C33" s="4">
        <v>37257</v>
      </c>
      <c r="D33" t="b">
        <v>1</v>
      </c>
      <c r="N33" s="4"/>
    </row>
    <row r="34" spans="1:15" x14ac:dyDescent="0.3">
      <c r="A34" t="s">
        <v>409</v>
      </c>
      <c r="B34">
        <v>28</v>
      </c>
      <c r="C34" s="4">
        <v>35297</v>
      </c>
      <c r="D34" t="b">
        <v>1</v>
      </c>
      <c r="L34" t="s">
        <v>409</v>
      </c>
      <c r="M34">
        <v>28</v>
      </c>
      <c r="N34" s="4">
        <v>35297</v>
      </c>
      <c r="O34" t="b">
        <v>1</v>
      </c>
    </row>
    <row r="35" spans="1:15" x14ac:dyDescent="0.3">
      <c r="A35" t="s">
        <v>418</v>
      </c>
      <c r="B35">
        <v>35</v>
      </c>
      <c r="C35" s="4">
        <v>32572</v>
      </c>
      <c r="D35" t="b">
        <v>1</v>
      </c>
      <c r="L35" t="s">
        <v>418</v>
      </c>
      <c r="M35">
        <v>35</v>
      </c>
      <c r="N35" s="4">
        <v>32572</v>
      </c>
      <c r="O35" t="b">
        <v>1</v>
      </c>
    </row>
    <row r="36" spans="1:15" x14ac:dyDescent="0.3">
      <c r="A36" t="s">
        <v>411</v>
      </c>
      <c r="B36">
        <v>40</v>
      </c>
      <c r="C36" s="4">
        <v>31016</v>
      </c>
      <c r="D36" t="b">
        <v>0</v>
      </c>
      <c r="L36" t="s">
        <v>767</v>
      </c>
      <c r="M36">
        <v>27</v>
      </c>
      <c r="N36" s="4">
        <v>34967</v>
      </c>
      <c r="O36" t="b">
        <v>1</v>
      </c>
    </row>
    <row r="37" spans="1:15" ht="15" customHeight="1" x14ac:dyDescent="0.3">
      <c r="A37" t="s">
        <v>767</v>
      </c>
      <c r="B37">
        <v>27</v>
      </c>
      <c r="C37" s="4">
        <v>34967</v>
      </c>
      <c r="D37" t="b">
        <v>1</v>
      </c>
    </row>
    <row r="38" spans="1:15" x14ac:dyDescent="0.3">
      <c r="I38" s="29" t="s">
        <v>826</v>
      </c>
    </row>
    <row r="39" spans="1:15" x14ac:dyDescent="0.3">
      <c r="A39" t="s">
        <v>781</v>
      </c>
      <c r="I39" s="30" t="s">
        <v>823</v>
      </c>
    </row>
    <row r="40" spans="1:15" x14ac:dyDescent="0.3">
      <c r="I40" s="32" t="s">
        <v>824</v>
      </c>
    </row>
    <row r="41" spans="1:15" x14ac:dyDescent="0.3">
      <c r="A41" t="s">
        <v>792</v>
      </c>
      <c r="I41" s="32" t="s">
        <v>827</v>
      </c>
      <c r="L41" t="s">
        <v>340</v>
      </c>
      <c r="M41" t="s">
        <v>778</v>
      </c>
      <c r="N41" t="s">
        <v>779</v>
      </c>
      <c r="O41" t="s">
        <v>780</v>
      </c>
    </row>
    <row r="42" spans="1:15" x14ac:dyDescent="0.3">
      <c r="I42" s="32"/>
      <c r="L42" t="s">
        <v>823</v>
      </c>
      <c r="M42">
        <v>20</v>
      </c>
      <c r="N42" s="4">
        <v>37987</v>
      </c>
      <c r="O42" t="b">
        <v>1</v>
      </c>
    </row>
    <row r="43" spans="1:15" x14ac:dyDescent="0.3">
      <c r="A43" t="s">
        <v>782</v>
      </c>
      <c r="I43" s="32"/>
      <c r="L43" t="s">
        <v>823</v>
      </c>
      <c r="M43">
        <v>20</v>
      </c>
      <c r="N43" s="4">
        <v>37987</v>
      </c>
      <c r="O43" t="b">
        <v>1</v>
      </c>
    </row>
    <row r="44" spans="1:15" x14ac:dyDescent="0.3">
      <c r="A44" t="s">
        <v>783</v>
      </c>
      <c r="L44" t="s">
        <v>828</v>
      </c>
      <c r="M44">
        <v>33</v>
      </c>
      <c r="N44" s="4">
        <v>35432</v>
      </c>
      <c r="O44" t="b">
        <v>1</v>
      </c>
    </row>
    <row r="45" spans="1:15" x14ac:dyDescent="0.3">
      <c r="A45" t="s">
        <v>793</v>
      </c>
      <c r="L45" t="s">
        <v>824</v>
      </c>
      <c r="M45">
        <v>35</v>
      </c>
      <c r="N45" s="4">
        <v>34700</v>
      </c>
      <c r="O45" t="b">
        <v>0</v>
      </c>
    </row>
    <row r="46" spans="1:15" x14ac:dyDescent="0.3">
      <c r="L46" t="s">
        <v>824</v>
      </c>
      <c r="M46">
        <v>35</v>
      </c>
      <c r="N46" s="4">
        <v>34700</v>
      </c>
      <c r="O46" t="b">
        <v>0</v>
      </c>
    </row>
    <row r="47" spans="1:15" x14ac:dyDescent="0.3">
      <c r="A47" t="s">
        <v>784</v>
      </c>
      <c r="L47" t="s">
        <v>825</v>
      </c>
      <c r="M47">
        <v>20</v>
      </c>
      <c r="N47" s="4">
        <v>37257</v>
      </c>
      <c r="O47" t="b">
        <v>1</v>
      </c>
    </row>
    <row r="48" spans="1:15" x14ac:dyDescent="0.3">
      <c r="A48" t="s">
        <v>785</v>
      </c>
    </row>
    <row r="49" spans="1:1" x14ac:dyDescent="0.3">
      <c r="A49" t="s">
        <v>794</v>
      </c>
    </row>
    <row r="51" spans="1:1" x14ac:dyDescent="0.3">
      <c r="A51" t="s">
        <v>786</v>
      </c>
    </row>
    <row r="52" spans="1:1" x14ac:dyDescent="0.3">
      <c r="A52" t="s">
        <v>787</v>
      </c>
    </row>
    <row r="53" spans="1:1" x14ac:dyDescent="0.3">
      <c r="A53" t="s">
        <v>795</v>
      </c>
    </row>
    <row r="55" spans="1:1" x14ac:dyDescent="0.3">
      <c r="A55" t="s">
        <v>788</v>
      </c>
    </row>
    <row r="56" spans="1:1" x14ac:dyDescent="0.3">
      <c r="A56" t="s">
        <v>789</v>
      </c>
    </row>
    <row r="57" spans="1:1" x14ac:dyDescent="0.3">
      <c r="A57" t="s">
        <v>796</v>
      </c>
    </row>
    <row r="59" spans="1:1" x14ac:dyDescent="0.3">
      <c r="A59" t="s">
        <v>790</v>
      </c>
    </row>
    <row r="61" spans="1:1" x14ac:dyDescent="0.3">
      <c r="A61" t="s">
        <v>791</v>
      </c>
    </row>
    <row r="65" spans="1:5" x14ac:dyDescent="0.3">
      <c r="A65" t="s">
        <v>797</v>
      </c>
    </row>
    <row r="67" spans="1:5" x14ac:dyDescent="0.3">
      <c r="A67" t="s">
        <v>798</v>
      </c>
    </row>
    <row r="69" spans="1:5" x14ac:dyDescent="0.3">
      <c r="A69" t="s">
        <v>340</v>
      </c>
      <c r="B69" t="s">
        <v>778</v>
      </c>
      <c r="C69" t="s">
        <v>779</v>
      </c>
      <c r="D69" t="s">
        <v>780</v>
      </c>
      <c r="E69" t="s">
        <v>799</v>
      </c>
    </row>
    <row r="70" spans="1:5" x14ac:dyDescent="0.3">
      <c r="A70" t="s">
        <v>406</v>
      </c>
      <c r="B70">
        <v>25</v>
      </c>
      <c r="C70" s="4">
        <v>36290</v>
      </c>
      <c r="D70" t="b">
        <v>1</v>
      </c>
      <c r="E70" t="s">
        <v>800</v>
      </c>
    </row>
    <row r="71" spans="1:5" x14ac:dyDescent="0.3">
      <c r="A71" t="s">
        <v>408</v>
      </c>
      <c r="B71">
        <v>30</v>
      </c>
      <c r="C71" s="4">
        <v>34683</v>
      </c>
      <c r="D71" t="b">
        <v>0</v>
      </c>
      <c r="E71" t="s">
        <v>801</v>
      </c>
    </row>
    <row r="72" spans="1:5" x14ac:dyDescent="0.3">
      <c r="A72" t="s">
        <v>409</v>
      </c>
      <c r="B72">
        <v>28</v>
      </c>
      <c r="C72" s="4">
        <v>35297</v>
      </c>
      <c r="D72" t="b">
        <v>1</v>
      </c>
      <c r="E72" t="s">
        <v>802</v>
      </c>
    </row>
    <row r="73" spans="1:5" x14ac:dyDescent="0.3">
      <c r="A73" t="s">
        <v>418</v>
      </c>
      <c r="B73">
        <v>35</v>
      </c>
      <c r="C73" s="4">
        <v>32572</v>
      </c>
      <c r="D73" t="b">
        <v>1</v>
      </c>
      <c r="E73" t="s">
        <v>800</v>
      </c>
    </row>
    <row r="74" spans="1:5" x14ac:dyDescent="0.3">
      <c r="A74" t="s">
        <v>411</v>
      </c>
      <c r="B74">
        <v>40</v>
      </c>
      <c r="C74" s="4">
        <v>31016</v>
      </c>
      <c r="D74" t="b">
        <v>0</v>
      </c>
      <c r="E74" t="s">
        <v>803</v>
      </c>
    </row>
    <row r="75" spans="1:5" x14ac:dyDescent="0.3">
      <c r="A75" t="s">
        <v>767</v>
      </c>
      <c r="B75">
        <v>27</v>
      </c>
      <c r="C75" s="4">
        <v>34967</v>
      </c>
      <c r="D75" t="b">
        <v>1</v>
      </c>
      <c r="E75" t="s">
        <v>801</v>
      </c>
    </row>
    <row r="77" spans="1:5" x14ac:dyDescent="0.3">
      <c r="A77" t="s">
        <v>804</v>
      </c>
    </row>
    <row r="79" spans="1:5" x14ac:dyDescent="0.3">
      <c r="A79" t="s">
        <v>813</v>
      </c>
    </row>
    <row r="81" spans="1:1" x14ac:dyDescent="0.3">
      <c r="A81" t="s">
        <v>805</v>
      </c>
    </row>
    <row r="82" spans="1:1" x14ac:dyDescent="0.3">
      <c r="A82" t="s">
        <v>814</v>
      </c>
    </row>
    <row r="84" spans="1:1" x14ac:dyDescent="0.3">
      <c r="A84" t="s">
        <v>806</v>
      </c>
    </row>
    <row r="85" spans="1:1" x14ac:dyDescent="0.3">
      <c r="A85" t="s">
        <v>815</v>
      </c>
    </row>
    <row r="87" spans="1:1" x14ac:dyDescent="0.3">
      <c r="A87" t="s">
        <v>807</v>
      </c>
    </row>
    <row r="88" spans="1:1" x14ac:dyDescent="0.3">
      <c r="A88" t="s">
        <v>816</v>
      </c>
    </row>
    <row r="90" spans="1:1" x14ac:dyDescent="0.3">
      <c r="A90" t="s">
        <v>808</v>
      </c>
    </row>
    <row r="91" spans="1:1" x14ac:dyDescent="0.3">
      <c r="A91" t="s">
        <v>817</v>
      </c>
    </row>
    <row r="93" spans="1:1" x14ac:dyDescent="0.3">
      <c r="A93" t="s">
        <v>809</v>
      </c>
    </row>
    <row r="94" spans="1:1" x14ac:dyDescent="0.3">
      <c r="A94" t="s">
        <v>818</v>
      </c>
    </row>
    <row r="96" spans="1:1" x14ac:dyDescent="0.3">
      <c r="A96" t="s">
        <v>810</v>
      </c>
    </row>
    <row r="97" spans="1:1" x14ac:dyDescent="0.3">
      <c r="A97" t="s">
        <v>819</v>
      </c>
    </row>
    <row r="99" spans="1:1" x14ac:dyDescent="0.3">
      <c r="A99" t="s">
        <v>811</v>
      </c>
    </row>
    <row r="100" spans="1:1" x14ac:dyDescent="0.3">
      <c r="A100" t="s">
        <v>820</v>
      </c>
    </row>
    <row r="102" spans="1:1" x14ac:dyDescent="0.3">
      <c r="A102" t="s">
        <v>812</v>
      </c>
    </row>
  </sheetData>
  <pageMargins left="0.7" right="0.7" top="0.75" bottom="0.75" header="0.3" footer="0.3"/>
  <tableParts count="3">
    <tablePart r:id="rId1"/>
    <tablePart r:id="rId2"/>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FE577-B736-4C3C-9D86-D465CD3B81AC}">
  <dimension ref="A1:J13"/>
  <sheetViews>
    <sheetView zoomScaleNormal="100" workbookViewId="0">
      <selection activeCell="B2" sqref="B2"/>
    </sheetView>
  </sheetViews>
  <sheetFormatPr defaultRowHeight="14.4" x14ac:dyDescent="0.3"/>
  <cols>
    <col min="3" max="3" width="10.77734375" customWidth="1"/>
    <col min="5" max="5" width="8.77734375" customWidth="1"/>
    <col min="8" max="8" width="10.109375" bestFit="1" customWidth="1"/>
  </cols>
  <sheetData>
    <row r="1" spans="1:10" x14ac:dyDescent="0.3">
      <c r="A1" t="s">
        <v>340</v>
      </c>
      <c r="B1" t="s">
        <v>778</v>
      </c>
      <c r="C1" t="s">
        <v>779</v>
      </c>
      <c r="D1" t="s">
        <v>780</v>
      </c>
      <c r="E1" t="s">
        <v>799</v>
      </c>
    </row>
    <row r="2" spans="1:10" x14ac:dyDescent="0.3">
      <c r="A2" t="s">
        <v>406</v>
      </c>
      <c r="B2">
        <v>25</v>
      </c>
      <c r="C2" s="4">
        <v>36290</v>
      </c>
      <c r="D2" t="b">
        <v>1</v>
      </c>
      <c r="E2" t="s">
        <v>800</v>
      </c>
      <c r="G2" s="31"/>
    </row>
    <row r="3" spans="1:10" x14ac:dyDescent="0.3">
      <c r="A3" t="s">
        <v>408</v>
      </c>
      <c r="B3">
        <v>30</v>
      </c>
      <c r="C3" s="4">
        <v>34683</v>
      </c>
      <c r="D3" t="b">
        <v>0</v>
      </c>
      <c r="E3" t="s">
        <v>801</v>
      </c>
      <c r="G3" s="31"/>
    </row>
    <row r="4" spans="1:10" x14ac:dyDescent="0.3">
      <c r="A4" t="s">
        <v>409</v>
      </c>
      <c r="B4">
        <v>28</v>
      </c>
      <c r="C4" s="4">
        <v>35297</v>
      </c>
      <c r="D4" t="b">
        <v>1</v>
      </c>
      <c r="E4" t="s">
        <v>802</v>
      </c>
      <c r="G4" s="31"/>
    </row>
    <row r="5" spans="1:10" x14ac:dyDescent="0.3">
      <c r="A5" t="s">
        <v>418</v>
      </c>
      <c r="B5">
        <v>35</v>
      </c>
      <c r="C5" s="4">
        <v>32572</v>
      </c>
      <c r="D5" t="b">
        <v>1</v>
      </c>
      <c r="E5" t="s">
        <v>800</v>
      </c>
    </row>
    <row r="6" spans="1:10" x14ac:dyDescent="0.3">
      <c r="A6" t="s">
        <v>411</v>
      </c>
      <c r="B6">
        <v>40</v>
      </c>
      <c r="C6" s="4">
        <v>31016</v>
      </c>
      <c r="D6" t="b">
        <v>0</v>
      </c>
      <c r="E6" t="s">
        <v>803</v>
      </c>
    </row>
    <row r="7" spans="1:10" x14ac:dyDescent="0.3">
      <c r="A7" t="s">
        <v>767</v>
      </c>
      <c r="B7">
        <v>27</v>
      </c>
      <c r="C7" s="4">
        <v>34967</v>
      </c>
      <c r="D7" t="b">
        <v>1</v>
      </c>
      <c r="E7" t="s">
        <v>801</v>
      </c>
    </row>
    <row r="8" spans="1:10" x14ac:dyDescent="0.3">
      <c r="J8" s="4"/>
    </row>
    <row r="9" spans="1:10" x14ac:dyDescent="0.3">
      <c r="J9" s="4"/>
    </row>
    <row r="10" spans="1:10" x14ac:dyDescent="0.3">
      <c r="J10" s="4"/>
    </row>
    <row r="11" spans="1:10" x14ac:dyDescent="0.3">
      <c r="J11" s="4"/>
    </row>
    <row r="12" spans="1:10" x14ac:dyDescent="0.3">
      <c r="J12" s="4"/>
    </row>
    <row r="13" spans="1:10" x14ac:dyDescent="0.3">
      <c r="J13" s="4"/>
    </row>
  </sheetData>
  <dataConsolidate/>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F8BD0-A23E-4C6C-9485-FE10AC8B9237}">
  <dimension ref="A9:E15"/>
  <sheetViews>
    <sheetView topLeftCell="A9" workbookViewId="0">
      <selection activeCell="B10" sqref="B10"/>
    </sheetView>
  </sheetViews>
  <sheetFormatPr defaultRowHeight="14.4" x14ac:dyDescent="0.3"/>
  <cols>
    <col min="3" max="3" width="10.109375" bestFit="1" customWidth="1"/>
  </cols>
  <sheetData>
    <row r="9" spans="1:5" x14ac:dyDescent="0.3">
      <c r="A9" t="s">
        <v>340</v>
      </c>
      <c r="B9" t="s">
        <v>778</v>
      </c>
      <c r="C9" t="s">
        <v>779</v>
      </c>
      <c r="D9" t="s">
        <v>780</v>
      </c>
      <c r="E9" t="s">
        <v>799</v>
      </c>
    </row>
    <row r="10" spans="1:5" x14ac:dyDescent="0.3">
      <c r="A10" t="s">
        <v>406</v>
      </c>
      <c r="B10">
        <v>25</v>
      </c>
      <c r="C10" s="4">
        <v>36290</v>
      </c>
      <c r="D10" t="b">
        <v>1</v>
      </c>
      <c r="E10" t="s">
        <v>800</v>
      </c>
    </row>
    <row r="11" spans="1:5" x14ac:dyDescent="0.3">
      <c r="A11" t="s">
        <v>408</v>
      </c>
      <c r="B11">
        <v>30</v>
      </c>
      <c r="C11" s="4">
        <v>34683</v>
      </c>
      <c r="D11" t="b">
        <v>0</v>
      </c>
      <c r="E11" t="s">
        <v>801</v>
      </c>
    </row>
    <row r="12" spans="1:5" x14ac:dyDescent="0.3">
      <c r="A12" t="s">
        <v>409</v>
      </c>
      <c r="B12">
        <v>28</v>
      </c>
      <c r="C12" s="4">
        <v>35297</v>
      </c>
      <c r="D12" t="b">
        <v>1</v>
      </c>
      <c r="E12" t="s">
        <v>802</v>
      </c>
    </row>
    <row r="13" spans="1:5" x14ac:dyDescent="0.3">
      <c r="A13" t="s">
        <v>418</v>
      </c>
      <c r="B13">
        <v>35</v>
      </c>
      <c r="C13" s="4">
        <v>32572</v>
      </c>
      <c r="D13" t="b">
        <v>1</v>
      </c>
      <c r="E13" t="s">
        <v>800</v>
      </c>
    </row>
    <row r="14" spans="1:5" x14ac:dyDescent="0.3">
      <c r="A14" t="s">
        <v>411</v>
      </c>
      <c r="B14">
        <v>40</v>
      </c>
      <c r="C14" s="4">
        <v>31016</v>
      </c>
      <c r="D14" t="b">
        <v>0</v>
      </c>
      <c r="E14" t="s">
        <v>803</v>
      </c>
    </row>
    <row r="15" spans="1:5" x14ac:dyDescent="0.3">
      <c r="A15" t="s">
        <v>767</v>
      </c>
      <c r="B15">
        <v>27</v>
      </c>
      <c r="C15" s="4">
        <v>34967</v>
      </c>
      <c r="D15" t="b">
        <v>1</v>
      </c>
      <c r="E15" t="s">
        <v>801</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C70D0-A6D6-4FBA-911B-46CF732CC372}">
  <dimension ref="A1:E7"/>
  <sheetViews>
    <sheetView workbookViewId="0">
      <selection activeCell="D10" sqref="D10"/>
    </sheetView>
  </sheetViews>
  <sheetFormatPr defaultRowHeight="14.4" x14ac:dyDescent="0.3"/>
  <cols>
    <col min="2" max="2" width="9.88671875" bestFit="1" customWidth="1"/>
    <col min="3" max="3" width="10.109375" bestFit="1" customWidth="1"/>
  </cols>
  <sheetData>
    <row r="1" spans="1:5" x14ac:dyDescent="0.3">
      <c r="A1" t="s">
        <v>340</v>
      </c>
      <c r="B1" t="s">
        <v>778</v>
      </c>
      <c r="C1" t="s">
        <v>779</v>
      </c>
      <c r="D1" t="s">
        <v>780</v>
      </c>
      <c r="E1" t="s">
        <v>799</v>
      </c>
    </row>
    <row r="2" spans="1:5" x14ac:dyDescent="0.3">
      <c r="A2" t="s">
        <v>406</v>
      </c>
      <c r="B2">
        <v>25</v>
      </c>
      <c r="C2" s="4">
        <v>36290</v>
      </c>
      <c r="D2" t="b">
        <v>1</v>
      </c>
      <c r="E2" t="s">
        <v>800</v>
      </c>
    </row>
    <row r="3" spans="1:5" x14ac:dyDescent="0.3">
      <c r="A3" t="s">
        <v>408</v>
      </c>
      <c r="B3">
        <v>30</v>
      </c>
      <c r="C3" s="4">
        <v>34683</v>
      </c>
      <c r="D3" t="b">
        <v>0</v>
      </c>
      <c r="E3" t="s">
        <v>801</v>
      </c>
    </row>
    <row r="4" spans="1:5" x14ac:dyDescent="0.3">
      <c r="A4" t="s">
        <v>409</v>
      </c>
      <c r="B4">
        <v>28</v>
      </c>
      <c r="C4" s="4">
        <v>35297</v>
      </c>
      <c r="D4" t="b">
        <v>1</v>
      </c>
      <c r="E4" t="s">
        <v>802</v>
      </c>
    </row>
    <row r="5" spans="1:5" x14ac:dyDescent="0.3">
      <c r="A5" t="s">
        <v>418</v>
      </c>
      <c r="B5">
        <v>35</v>
      </c>
      <c r="C5" s="4">
        <v>32572</v>
      </c>
      <c r="D5" t="b">
        <v>1</v>
      </c>
      <c r="E5" t="s">
        <v>800</v>
      </c>
    </row>
    <row r="6" spans="1:5" x14ac:dyDescent="0.3">
      <c r="A6" t="s">
        <v>411</v>
      </c>
      <c r="B6">
        <v>40</v>
      </c>
      <c r="C6" s="4">
        <v>31016</v>
      </c>
      <c r="D6" t="b">
        <v>0</v>
      </c>
      <c r="E6" t="s">
        <v>803</v>
      </c>
    </row>
    <row r="7" spans="1:5" x14ac:dyDescent="0.3">
      <c r="A7" t="s">
        <v>767</v>
      </c>
      <c r="B7">
        <v>27</v>
      </c>
      <c r="C7" s="4">
        <v>34967</v>
      </c>
      <c r="D7" t="b">
        <v>1</v>
      </c>
      <c r="E7" t="s">
        <v>801</v>
      </c>
    </row>
  </sheetData>
  <dataConsolidate/>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BA6B-D377-4926-9051-8F9DDE8B8569}">
  <dimension ref="A1"/>
  <sheetViews>
    <sheetView workbookViewId="0"/>
  </sheetViews>
  <sheetFormatPr defaultRowHeight="14.4" x14ac:dyDescent="0.3"/>
  <sheetData/>
  <dataConsolidate>
    <dataRefs count="4">
      <dataRef ref="B2" r:id="rId1"/>
      <dataRef ref="B2" sheet="A"/>
      <dataRef ref="B10" sheet="B"/>
      <dataRef ref="B2" sheet="C"/>
    </dataRefs>
  </dataConsolid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E1E675-276D-4B28-9F65-12EF931FAD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3</vt:i4>
      </vt:variant>
    </vt:vector>
  </HeadingPairs>
  <TitlesOfParts>
    <vt:vector size="33" baseType="lpstr">
      <vt:lpstr>Topics</vt:lpstr>
      <vt:lpstr>DATA CLEANING &amp; TRANSFORMATION</vt:lpstr>
      <vt:lpstr>Text</vt:lpstr>
      <vt:lpstr>Date &amp; Time</vt:lpstr>
      <vt:lpstr>Remove Duplicate</vt:lpstr>
      <vt:lpstr>Handling Missing Values</vt:lpstr>
      <vt:lpstr>Sheet1</vt:lpstr>
      <vt:lpstr>Sheet2</vt:lpstr>
      <vt:lpstr>Split to column</vt:lpstr>
      <vt:lpstr>Text Cleaning</vt:lpstr>
      <vt:lpstr>Data Formatting</vt:lpstr>
      <vt:lpstr>Outlier</vt:lpstr>
      <vt:lpstr>Conditional Formatting</vt:lpstr>
      <vt:lpstr>Data Validation</vt:lpstr>
      <vt:lpstr>Find and Search</vt:lpstr>
      <vt:lpstr>IF Condition</vt:lpstr>
      <vt:lpstr>Lookup</vt:lpstr>
      <vt:lpstr>Vlookup</vt:lpstr>
      <vt:lpstr>HLookup</vt:lpstr>
      <vt:lpstr>Index_Match</vt:lpstr>
      <vt:lpstr>Nested Function</vt:lpstr>
      <vt:lpstr>Import</vt:lpstr>
      <vt:lpstr>Export</vt:lpstr>
      <vt:lpstr>Macros</vt:lpstr>
      <vt:lpstr>Data Consolidate</vt:lpstr>
      <vt:lpstr>Filter</vt:lpstr>
      <vt:lpstr>A</vt:lpstr>
      <vt:lpstr>B</vt:lpstr>
      <vt:lpstr>C</vt:lpstr>
      <vt:lpstr>Sheet6</vt:lpstr>
      <vt:lpstr>Filter!Criteria</vt:lpstr>
      <vt:lpstr>A!Extract</vt:lpstr>
      <vt:lpstr>Filter!Extract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makode</dc:creator>
  <cp:lastModifiedBy>amit makode</cp:lastModifiedBy>
  <dcterms:created xsi:type="dcterms:W3CDTF">2024-03-20T18:39:45Z</dcterms:created>
  <dcterms:modified xsi:type="dcterms:W3CDTF">2024-03-29T15:42:37Z</dcterms:modified>
</cp:coreProperties>
</file>