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2F2EF1BB-1C5A-442F-B262-C32938AFC024}" xr6:coauthVersionLast="47" xr6:coauthVersionMax="47" xr10:uidLastSave="{00000000-0000-0000-0000-000000000000}"/>
  <bookViews>
    <workbookView xWindow="-108" yWindow="-108" windowWidth="23256" windowHeight="12456" xr2:uid="{098026C9-4E30-489B-80C8-264B0163935F}"/>
  </bookViews>
  <sheets>
    <sheet name="Sheet1" sheetId="1" r:id="rId1"/>
    <sheet name="Sheet2" sheetId="2" r:id="rId2"/>
  </sheets>
  <definedNames>
    <definedName name="_xlnm._FilterDatabase" localSheetId="0" hidden="1">Sheet1!$A$1:$I$25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M17" i="1"/>
  <c r="Q10" i="2"/>
  <c r="L60" i="2" a="1"/>
  <c r="L60" i="2" s="1"/>
  <c r="G101" i="2" a="1"/>
  <c r="G101" i="2" s="1"/>
  <c r="G97" i="2" a="1"/>
  <c r="G97" i="2" s="1"/>
  <c r="B95" i="2" a="1"/>
  <c r="B95" i="2" s="1"/>
  <c r="B91" i="2" a="1"/>
  <c r="B91" i="2" s="1"/>
  <c r="D85" i="2" a="1"/>
  <c r="D85" i="2" s="1"/>
  <c r="B29" i="2" a="1"/>
  <c r="B29" i="2" s="1"/>
  <c r="L27" i="2" a="1"/>
  <c r="L27" i="2" s="1"/>
  <c r="G28" i="2" a="1"/>
  <c r="G28" i="2" s="1"/>
  <c r="G2" i="2" a="1"/>
  <c r="G2" i="2" s="1"/>
  <c r="M26" i="1"/>
  <c r="M25" i="1"/>
  <c r="M22" i="1"/>
  <c r="M21" i="1"/>
  <c r="M20" i="1"/>
  <c r="M19" i="1"/>
  <c r="M16" i="1"/>
  <c r="M15" i="1"/>
  <c r="M14" i="1"/>
  <c r="M13" i="1"/>
  <c r="M12" i="1"/>
  <c r="M11" i="1"/>
  <c r="M9" i="1"/>
  <c r="M8" i="1"/>
  <c r="M7" i="1"/>
  <c r="M6" i="1"/>
  <c r="M5" i="1"/>
  <c r="M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<sst xmlns="http://schemas.openxmlformats.org/spreadsheetml/2006/main" count="257" uniqueCount="55">
  <si>
    <t>Ship Mode</t>
  </si>
  <si>
    <t>State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</si>
  <si>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</si>
  <si>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</si>
  <si>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</si>
  <si>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</si>
  <si>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</si>
  <si>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</si>
  <si>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</si>
  <si>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</si>
  <si>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Kentucky</t>
  </si>
  <si>
    <t>South</t>
  </si>
  <si>
    <t>Furniture</t>
  </si>
  <si>
    <t>Bookcases</t>
  </si>
  <si>
    <t>Chairs</t>
  </si>
  <si>
    <t>California</t>
  </si>
  <si>
    <t>West</t>
  </si>
  <si>
    <t>Office Supplies</t>
  </si>
  <si>
    <t>Labels</t>
  </si>
  <si>
    <t>Standard Class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</si>
  <si>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</si>
  <si>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</si>
  <si>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</si>
  <si>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</si>
  <si>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</si>
  <si>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</si>
  <si>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</si>
  <si>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</si>
  <si>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</si>
  <si>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North Carolina</t>
  </si>
  <si>
    <t>Paper</t>
  </si>
  <si>
    <t>Washington</t>
  </si>
  <si>
    <t>Texas</t>
  </si>
  <si>
    <t>Central</t>
  </si>
  <si>
    <t>Wisconsin</t>
  </si>
  <si>
    <t>Utah</t>
  </si>
  <si>
    <t>Nebraska</t>
  </si>
  <si>
    <t>Pennsylvania</t>
  </si>
  <si>
    <t>East</t>
  </si>
  <si>
    <t>SUM</t>
  </si>
  <si>
    <t>Sumif</t>
  </si>
  <si>
    <t>Sumifs</t>
  </si>
  <si>
    <t>sumsqr</t>
  </si>
  <si>
    <t>Sumproduct</t>
  </si>
  <si>
    <t>Count</t>
  </si>
  <si>
    <t>CountA</t>
  </si>
  <si>
    <t>CountBlank</t>
  </si>
  <si>
    <t>Countif</t>
  </si>
  <si>
    <t>Countifs</t>
  </si>
  <si>
    <t>Average</t>
  </si>
  <si>
    <t>AverageA</t>
  </si>
  <si>
    <t>asf</t>
  </si>
  <si>
    <t>klh</t>
  </si>
  <si>
    <t>Averageif</t>
  </si>
  <si>
    <t>Averageifs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</si>
</sst>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CCBE-285A-4602-A91C-95212E717631}">
  <dimension ref="A1:N26"/>
  <sheetViews>
    <sheetView tabSelected="1" zoomScale="115" zoomScaleNormal="115" workbookViewId="0">
      <selection activeCell="N6" sqref="N6"/>
    </sheetView>
  </sheetViews>
  <sheetFormatPr defaultRowHeight="15.6" x14ac:dyDescent="0.3"/>
  <cols>
    <col min="1" max="1" width="13.19921875" bestFit="1" customWidth="1"/>
    <col min="2" max="2" width="12.59765625" bestFit="1" customWidth="1"/>
    <col min="3" max="3" width="6.8984375" bestFit="1" customWidth="1"/>
    <col min="4" max="4" width="13.09765625" bestFit="1" customWidth="1"/>
    <col min="5" max="5" width="12.19921875" bestFit="1" customWidth="1"/>
    <col min="6" max="6" width="8.8984375" bestFit="1" customWidth="1"/>
    <col min="7" max="7" width="8" bestFit="1" customWidth="1"/>
    <col min="8" max="8" width="8.3984375" bestFit="1" customWidth="1"/>
    <col min="9" max="9" width="8.8984375" bestFit="1" customWidth="1"/>
    <col min="12" max="12" width="10.7968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261.95999999999998</v>
      </c>
      <c r="G2">
        <v>2</v>
      </c>
      <c r="H2">
        <v>0</v>
      </c>
      <c r="I2">
        <v>41.913600000000002</v>
      </c>
    </row>
    <row r="3" spans="1:14" x14ac:dyDescent="0.3">
      <c r="A3" t="s">
        <v>9</v>
      </c>
      <c r="B3" t="s">
        <v>10</v>
      </c>
      <c r="C3" t="s">
        <v>11</v>
      </c>
      <c r="D3" t="s">
        <v>12</v>
      </c>
      <c r="E3" t="s">
        <v>14</v>
      </c>
      <c r="F3">
        <v>731.93999999999994</v>
      </c>
      <c r="G3">
        <v>3</v>
      </c>
      <c r="H3">
        <v>0</v>
      </c>
      <c r="I3">
        <v>219.58199999999997</v>
      </c>
    </row>
    <row r="4" spans="1:14" x14ac:dyDescent="0.3">
      <c r="A4" t="s">
        <v>9</v>
      </c>
      <c r="B4" t="s">
        <v>15</v>
      </c>
      <c r="C4" t="s">
        <v>16</v>
      </c>
      <c r="D4" t="s">
        <v>17</v>
      </c>
      <c r="E4" t="s">
        <v>18</v>
      </c>
      <c r="F4">
        <v>14.62</v>
      </c>
      <c r="G4">
        <v>2</v>
      </c>
      <c r="H4">
        <v>0</v>
      </c>
      <c r="I4">
        <v>6.8713999999999995</v>
      </c>
      <c r="L4" s="1" t="s">
        <v>39</v>
      </c>
      <c r="M4">
        <f>SUM(G2:G25)</f>
        <v>83</v>
      </c>
    </row>
    <row r="5" spans="1:14" x14ac:dyDescent="0.3">
      <c r="A5" t="s">
        <v>19</v>
      </c>
      <c r="B5" t="s">
        <v>20</v>
      </c>
      <c r="C5" t="s">
        <v>11</v>
      </c>
      <c r="D5" t="s">
        <v>12</v>
      </c>
      <c r="E5" t="s">
        <v>21</v>
      </c>
      <c r="F5">
        <v>957.57749999999999</v>
      </c>
      <c r="G5">
        <v>5</v>
      </c>
      <c r="H5">
        <v>0.45</v>
      </c>
      <c r="I5">
        <v>-383.03100000000006</v>
      </c>
      <c r="L5" s="1" t="s">
        <v>41</v>
      </c>
      <c r="M5">
        <f>SUMIFS(G2:G25,C2:C25,"South")</f>
        <v>15</v>
      </c>
      <c r="N5">
        <f>SUMIFS(F2:F25,C2:C25,"West",E2:E25,"Storage")</f>
        <v>55.5</v>
      </c>
    </row>
    <row r="6" spans="1:14" x14ac:dyDescent="0.3">
      <c r="A6" t="s">
        <v>19</v>
      </c>
      <c r="B6" t="s">
        <v>20</v>
      </c>
      <c r="C6" t="s">
        <v>11</v>
      </c>
      <c r="D6" t="s">
        <v>17</v>
      </c>
      <c r="E6" t="s">
        <v>22</v>
      </c>
      <c r="F6">
        <v>22.368000000000002</v>
      </c>
      <c r="G6">
        <v>2</v>
      </c>
      <c r="H6">
        <v>0.2</v>
      </c>
      <c r="I6">
        <v>2.5163999999999991</v>
      </c>
      <c r="L6" s="1"/>
      <c r="M6">
        <f>SUMIFS(G2:G25,C2:C25,"West",D2:D25,"Furniture")</f>
        <v>16</v>
      </c>
    </row>
    <row r="7" spans="1:14" x14ac:dyDescent="0.3">
      <c r="A7" t="s">
        <v>19</v>
      </c>
      <c r="B7" t="s">
        <v>15</v>
      </c>
      <c r="C7" t="s">
        <v>16</v>
      </c>
      <c r="D7" t="s">
        <v>12</v>
      </c>
      <c r="E7" t="s">
        <v>23</v>
      </c>
      <c r="F7">
        <v>48.86</v>
      </c>
      <c r="G7">
        <v>7</v>
      </c>
      <c r="H7">
        <v>0</v>
      </c>
      <c r="I7">
        <v>14.169399999999996</v>
      </c>
      <c r="L7" s="1" t="s">
        <v>40</v>
      </c>
      <c r="M7">
        <f>SUMIF(G2:G25,"&lt;5")</f>
        <v>33</v>
      </c>
    </row>
    <row r="8" spans="1:14" x14ac:dyDescent="0.3">
      <c r="A8" t="s">
        <v>19</v>
      </c>
      <c r="B8" t="s">
        <v>15</v>
      </c>
      <c r="C8" t="s">
        <v>16</v>
      </c>
      <c r="D8" t="s">
        <v>17</v>
      </c>
      <c r="E8" t="s">
        <v>24</v>
      </c>
      <c r="F8">
        <v>7.28</v>
      </c>
      <c r="G8" t="s">
        <v>51</v>
      </c>
      <c r="H8">
        <v>0</v>
      </c>
      <c r="I8">
        <v>1.9656000000000002</v>
      </c>
      <c r="L8" s="1" t="s">
        <v>42</v>
      </c>
      <c r="M8">
        <f>SUMSQ(G2:G25)</f>
        <v>423</v>
      </c>
    </row>
    <row r="9" spans="1:14" x14ac:dyDescent="0.3">
      <c r="A9" t="s">
        <v>19</v>
      </c>
      <c r="B9" t="s">
        <v>15</v>
      </c>
      <c r="C9" t="s">
        <v>16</v>
      </c>
      <c r="D9" t="s">
        <v>25</v>
      </c>
      <c r="E9" t="s">
        <v>26</v>
      </c>
      <c r="F9">
        <v>907.15200000000004</v>
      </c>
      <c r="G9">
        <v>6</v>
      </c>
      <c r="H9">
        <v>0.2</v>
      </c>
      <c r="I9">
        <v>90.715200000000038</v>
      </c>
      <c r="L9" s="1" t="s">
        <v>43</v>
      </c>
      <c r="M9">
        <f>SUMPRODUCT(F2:F25,G2:G25)</f>
        <v>39555.593500000003</v>
      </c>
    </row>
    <row r="10" spans="1:14" x14ac:dyDescent="0.3">
      <c r="A10" t="s">
        <v>19</v>
      </c>
      <c r="B10" t="s">
        <v>15</v>
      </c>
      <c r="C10" t="s">
        <v>16</v>
      </c>
      <c r="D10" t="s">
        <v>17</v>
      </c>
      <c r="E10" t="s">
        <v>27</v>
      </c>
      <c r="F10">
        <v>18.504000000000001</v>
      </c>
      <c r="G10" t="s">
        <v>52</v>
      </c>
      <c r="H10">
        <v>0.2</v>
      </c>
      <c r="I10">
        <v>5.7824999999999998</v>
      </c>
    </row>
    <row r="11" spans="1:14" x14ac:dyDescent="0.3">
      <c r="A11" t="s">
        <v>19</v>
      </c>
      <c r="B11" t="s">
        <v>15</v>
      </c>
      <c r="C11" t="s">
        <v>16</v>
      </c>
      <c r="D11" t="s">
        <v>17</v>
      </c>
      <c r="E11" t="s">
        <v>28</v>
      </c>
      <c r="F11">
        <v>114.9</v>
      </c>
      <c r="G11">
        <v>5</v>
      </c>
      <c r="H11">
        <v>0</v>
      </c>
      <c r="I11">
        <v>34.469999999999992</v>
      </c>
      <c r="L11" s="1" t="s">
        <v>44</v>
      </c>
      <c r="M11">
        <f>COUNT(G2:G25)</f>
        <v>20</v>
      </c>
    </row>
    <row r="12" spans="1:14" x14ac:dyDescent="0.3">
      <c r="A12" t="s">
        <v>19</v>
      </c>
      <c r="B12" t="s">
        <v>15</v>
      </c>
      <c r="C12" t="s">
        <v>16</v>
      </c>
      <c r="D12" t="s">
        <v>12</v>
      </c>
      <c r="E12" t="s">
        <v>21</v>
      </c>
      <c r="F12">
        <v>1706.1840000000002</v>
      </c>
      <c r="G12">
        <v>9</v>
      </c>
      <c r="H12">
        <v>0.2</v>
      </c>
      <c r="I12">
        <v>85.309199999999805</v>
      </c>
      <c r="M12">
        <f>COUNTA(G2:G25)</f>
        <v>22</v>
      </c>
    </row>
    <row r="13" spans="1:14" x14ac:dyDescent="0.3">
      <c r="A13" t="s">
        <v>19</v>
      </c>
      <c r="B13" t="s">
        <v>15</v>
      </c>
      <c r="C13" t="s">
        <v>16</v>
      </c>
      <c r="D13" t="s">
        <v>25</v>
      </c>
      <c r="E13" t="s">
        <v>26</v>
      </c>
      <c r="F13">
        <v>911.42399999999998</v>
      </c>
      <c r="G13">
        <v>4</v>
      </c>
      <c r="H13">
        <v>0.2</v>
      </c>
      <c r="I13">
        <v>68.356800000000021</v>
      </c>
      <c r="M13">
        <f>COUNT(E2:E25)</f>
        <v>0</v>
      </c>
    </row>
    <row r="14" spans="1:14" x14ac:dyDescent="0.3">
      <c r="A14" t="s">
        <v>19</v>
      </c>
      <c r="B14" t="s">
        <v>29</v>
      </c>
      <c r="C14" t="s">
        <v>11</v>
      </c>
      <c r="D14" t="s">
        <v>17</v>
      </c>
      <c r="E14" t="s">
        <v>30</v>
      </c>
      <c r="F14">
        <v>15.552000000000003</v>
      </c>
      <c r="G14">
        <v>3</v>
      </c>
      <c r="H14">
        <v>0.2</v>
      </c>
      <c r="I14">
        <v>5.4432</v>
      </c>
      <c r="L14" s="1" t="s">
        <v>45</v>
      </c>
      <c r="M14">
        <f>COUNTA(E2:E25)</f>
        <v>24</v>
      </c>
    </row>
    <row r="15" spans="1:14" x14ac:dyDescent="0.3">
      <c r="A15" t="s">
        <v>19</v>
      </c>
      <c r="B15" t="s">
        <v>31</v>
      </c>
      <c r="C15" t="s">
        <v>16</v>
      </c>
      <c r="D15" t="s">
        <v>17</v>
      </c>
      <c r="E15" t="s">
        <v>27</v>
      </c>
      <c r="F15">
        <v>407.97600000000006</v>
      </c>
      <c r="G15">
        <v>3</v>
      </c>
      <c r="H15">
        <v>0.2</v>
      </c>
      <c r="I15">
        <v>132.59219999999993</v>
      </c>
      <c r="L15" s="1" t="s">
        <v>46</v>
      </c>
      <c r="M15">
        <f>COUNTBLANK(G2:G25)</f>
        <v>2</v>
      </c>
    </row>
    <row r="16" spans="1:14" x14ac:dyDescent="0.3">
      <c r="A16" t="s">
        <v>19</v>
      </c>
      <c r="B16" t="s">
        <v>32</v>
      </c>
      <c r="C16" t="s">
        <v>33</v>
      </c>
      <c r="D16" t="s">
        <v>17</v>
      </c>
      <c r="E16" t="s">
        <v>28</v>
      </c>
      <c r="F16">
        <v>68.809999999999988</v>
      </c>
      <c r="G16">
        <v>5</v>
      </c>
      <c r="H16">
        <v>0.8</v>
      </c>
      <c r="I16">
        <v>-123.858</v>
      </c>
      <c r="L16" s="1" t="s">
        <v>47</v>
      </c>
      <c r="M16">
        <f>COUNTIF(F2:F25,"&gt;500")</f>
        <v>6</v>
      </c>
    </row>
    <row r="17" spans="1:13" x14ac:dyDescent="0.3">
      <c r="A17" t="s">
        <v>19</v>
      </c>
      <c r="B17" t="s">
        <v>32</v>
      </c>
      <c r="C17" t="s">
        <v>33</v>
      </c>
      <c r="D17" t="s">
        <v>17</v>
      </c>
      <c r="E17" t="s">
        <v>27</v>
      </c>
      <c r="F17">
        <v>2.5439999999999996</v>
      </c>
      <c r="G17">
        <v>3</v>
      </c>
      <c r="H17">
        <v>0.8</v>
      </c>
      <c r="I17">
        <v>-3.8160000000000016</v>
      </c>
      <c r="L17" s="1" t="s">
        <v>48</v>
      </c>
      <c r="M17">
        <f>COUNTIFS(F2:F25,"&gt;500",C2:C25,"South")</f>
        <v>2</v>
      </c>
    </row>
    <row r="18" spans="1:13" x14ac:dyDescent="0.3">
      <c r="A18" t="s">
        <v>19</v>
      </c>
      <c r="B18" t="s">
        <v>34</v>
      </c>
      <c r="C18" t="s">
        <v>33</v>
      </c>
      <c r="D18" t="s">
        <v>17</v>
      </c>
      <c r="E18" t="s">
        <v>22</v>
      </c>
      <c r="F18">
        <v>665.88</v>
      </c>
      <c r="G18">
        <v>6</v>
      </c>
      <c r="H18">
        <v>0</v>
      </c>
      <c r="I18">
        <v>13.317599999999999</v>
      </c>
    </row>
    <row r="19" spans="1:13" x14ac:dyDescent="0.3">
      <c r="A19" t="s">
        <v>9</v>
      </c>
      <c r="B19" t="s">
        <v>35</v>
      </c>
      <c r="C19" t="s">
        <v>16</v>
      </c>
      <c r="D19" t="s">
        <v>17</v>
      </c>
      <c r="E19" t="s">
        <v>22</v>
      </c>
      <c r="F19">
        <v>55.5</v>
      </c>
      <c r="G19">
        <v>2</v>
      </c>
      <c r="H19">
        <v>0</v>
      </c>
      <c r="I19">
        <v>9.9899999999999949</v>
      </c>
      <c r="L19" s="1" t="s">
        <v>49</v>
      </c>
      <c r="M19">
        <f>AVERAGE(G2:G25)</f>
        <v>4.1500000000000004</v>
      </c>
    </row>
    <row r="20" spans="1:13" x14ac:dyDescent="0.3">
      <c r="A20" t="s">
        <v>9</v>
      </c>
      <c r="B20" t="s">
        <v>15</v>
      </c>
      <c r="C20" t="s">
        <v>16</v>
      </c>
      <c r="D20" t="s">
        <v>17</v>
      </c>
      <c r="E20" t="s">
        <v>24</v>
      </c>
      <c r="F20">
        <v>8.56</v>
      </c>
      <c r="G20">
        <v>2</v>
      </c>
      <c r="H20">
        <v>0</v>
      </c>
      <c r="I20">
        <v>2.4823999999999993</v>
      </c>
      <c r="L20" s="1" t="s">
        <v>50</v>
      </c>
      <c r="M20">
        <f>AVERAGEA(G2:G25)</f>
        <v>3.7727272727272729</v>
      </c>
    </row>
    <row r="21" spans="1:13" x14ac:dyDescent="0.3">
      <c r="A21" t="s">
        <v>9</v>
      </c>
      <c r="B21" t="s">
        <v>15</v>
      </c>
      <c r="C21" t="s">
        <v>16</v>
      </c>
      <c r="D21" t="s">
        <v>25</v>
      </c>
      <c r="E21" t="s">
        <v>26</v>
      </c>
      <c r="F21">
        <v>213.48000000000002</v>
      </c>
      <c r="G21">
        <v>3</v>
      </c>
      <c r="H21">
        <v>0.2</v>
      </c>
      <c r="I21">
        <v>16.010999999999981</v>
      </c>
      <c r="L21" s="1" t="s">
        <v>53</v>
      </c>
      <c r="M21">
        <f>AVERAGEIF(F2:F25,"&lt;500")</f>
        <v>79.711444444444439</v>
      </c>
    </row>
    <row r="22" spans="1:13" x14ac:dyDescent="0.3">
      <c r="A22" t="s">
        <v>9</v>
      </c>
      <c r="B22" t="s">
        <v>15</v>
      </c>
      <c r="C22" t="s">
        <v>16</v>
      </c>
      <c r="D22" t="s">
        <v>17</v>
      </c>
      <c r="E22" t="s">
        <v>27</v>
      </c>
      <c r="F22">
        <v>22.72</v>
      </c>
      <c r="G22">
        <v>4</v>
      </c>
      <c r="H22">
        <v>0.2</v>
      </c>
      <c r="I22">
        <v>7.3839999999999986</v>
      </c>
      <c r="L22" s="1" t="s">
        <v>54</v>
      </c>
      <c r="M22">
        <f>AVERAGEIFS(F2:F25,C2:C25,"West",E2:E25,"Phones")</f>
        <v>677.35199999999998</v>
      </c>
    </row>
    <row r="23" spans="1:13" x14ac:dyDescent="0.3">
      <c r="A23" t="s">
        <v>19</v>
      </c>
      <c r="B23" t="s">
        <v>36</v>
      </c>
      <c r="C23" t="s">
        <v>33</v>
      </c>
      <c r="D23" t="s">
        <v>17</v>
      </c>
      <c r="E23" t="s">
        <v>24</v>
      </c>
      <c r="F23">
        <v>19.459999999999997</v>
      </c>
      <c r="G23">
        <v>7</v>
      </c>
      <c r="H23">
        <v>0</v>
      </c>
      <c r="I23">
        <v>5.0595999999999997</v>
      </c>
    </row>
    <row r="24" spans="1:13" x14ac:dyDescent="0.3">
      <c r="A24" t="s">
        <v>19</v>
      </c>
      <c r="B24" t="s">
        <v>36</v>
      </c>
      <c r="C24" t="s">
        <v>33</v>
      </c>
      <c r="D24" t="s">
        <v>17</v>
      </c>
      <c r="E24" t="s">
        <v>28</v>
      </c>
      <c r="F24">
        <v>60.339999999999996</v>
      </c>
      <c r="H24">
        <v>0</v>
      </c>
      <c r="I24">
        <v>15.688400000000001</v>
      </c>
    </row>
    <row r="25" spans="1:13" x14ac:dyDescent="0.3">
      <c r="A25" t="s">
        <v>9</v>
      </c>
      <c r="B25" t="s">
        <v>37</v>
      </c>
      <c r="C25" t="s">
        <v>38</v>
      </c>
      <c r="D25" t="s">
        <v>12</v>
      </c>
      <c r="E25" t="s">
        <v>14</v>
      </c>
      <c r="F25">
        <v>71.371999999999986</v>
      </c>
      <c r="H25">
        <v>0.3</v>
      </c>
      <c r="I25">
        <v>-1.0196000000000005</v>
      </c>
      <c r="M25">
        <f>MAX(F2:F25)</f>
        <v>1706.1840000000002</v>
      </c>
    </row>
    <row r="26" spans="1:13" x14ac:dyDescent="0.3">
      <c r="M26">
        <f>MIN(F2:F25)</f>
        <v>2.5439999999999996</v>
      </c>
    </row>
  </sheetData>
  <autoFilter ref="A1:I25" xr:uid="{B5E4CCBE-285A-4602-A91C-95212E7176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FB54-9C52-4048-8C3D-819145AAD901}">
  <dimension ref="B2:BE114"/>
  <sheetViews>
    <sheetView topLeftCell="B1" workbookViewId="0">
      <selection activeCell="Q11" sqref="Q11"/>
    </sheetView>
  </sheetViews>
  <sheetFormatPr defaultRowHeight="15.6" x14ac:dyDescent="0.3"/>
  <cols>
    <col min="2" max="2" width="13.09765625" bestFit="1" customWidth="1"/>
    <col min="3" max="3" width="12.19921875" bestFit="1" customWidth="1"/>
    <col min="4" max="4" width="8.3984375" bestFit="1" customWidth="1"/>
    <col min="5" max="5" width="8.8984375" bestFit="1" customWidth="1"/>
    <col min="7" max="7" width="13.09765625" bestFit="1" customWidth="1"/>
    <col min="8" max="8" width="12.19921875" bestFit="1" customWidth="1"/>
    <col min="9" max="9" width="8.3984375" bestFit="1" customWidth="1"/>
    <col min="10" max="10" width="13.09765625" bestFit="1" customWidth="1"/>
    <col min="11" max="11" width="8.5" bestFit="1" customWidth="1"/>
    <col min="12" max="12" width="13.09765625" bestFit="1" customWidth="1"/>
    <col min="13" max="13" width="10" bestFit="1" customWidth="1"/>
    <col min="14" max="14" width="13.09765625" bestFit="1" customWidth="1"/>
    <col min="15" max="15" width="10" bestFit="1" customWidth="1"/>
    <col min="16" max="17" width="13.09765625" bestFit="1" customWidth="1"/>
    <col min="18" max="18" width="8.09765625" bestFit="1" customWidth="1"/>
    <col min="19" max="19" width="10" bestFit="1" customWidth="1"/>
    <col min="20" max="26" width="13.09765625" bestFit="1" customWidth="1"/>
    <col min="27" max="27" width="10" bestFit="1" customWidth="1"/>
    <col min="28" max="30" width="13.09765625" bestFit="1" customWidth="1"/>
    <col min="31" max="31" width="8.09765625" bestFit="1" customWidth="1"/>
  </cols>
  <sheetData>
    <row r="2" spans="2:31" x14ac:dyDescent="0.3">
      <c r="B2" s="1" t="s">
        <v>3</v>
      </c>
      <c r="C2" s="1" t="s">
        <v>4</v>
      </c>
      <c r="D2" s="1" t="s">
        <v>7</v>
      </c>
      <c r="E2" s="1" t="s">
        <v>8</v>
      </c>
      <c r="G2" s="1" t="str" cm="1">
        <f t="array" ref="G2:AE5">TRANSPOSE(B2:E26)</f>
        <v>Category</v>
      </c>
      <c r="H2" t="str">
        <v>Furniture</v>
      </c>
      <c r="I2" t="str">
        <v>Furniture</v>
      </c>
      <c r="J2" t="str">
        <v>Office Supplies</v>
      </c>
      <c r="K2" t="str">
        <v>Furniture</v>
      </c>
      <c r="L2" t="str">
        <v>Office Supplies</v>
      </c>
      <c r="M2" t="str">
        <v>Furniture</v>
      </c>
      <c r="N2" t="str">
        <v>Office Supplies</v>
      </c>
      <c r="O2" t="str">
        <v>Technology</v>
      </c>
      <c r="P2" t="str">
        <v>Office Supplies</v>
      </c>
      <c r="Q2" t="str">
        <v>Office Supplies</v>
      </c>
      <c r="R2" t="str">
        <v>Furniture</v>
      </c>
      <c r="S2" t="str">
        <v>Technology</v>
      </c>
      <c r="T2" t="str">
        <v>Office Supplies</v>
      </c>
      <c r="U2" t="str">
        <v>Office Supplies</v>
      </c>
      <c r="V2" t="str">
        <v>Office Supplies</v>
      </c>
      <c r="W2" t="str">
        <v>Office Supplies</v>
      </c>
      <c r="X2" t="str">
        <v>Office Supplies</v>
      </c>
      <c r="Y2" t="str">
        <v>Office Supplies</v>
      </c>
      <c r="Z2" t="str">
        <v>Office Supplies</v>
      </c>
      <c r="AA2" t="str">
        <v>Technology</v>
      </c>
      <c r="AB2" t="str">
        <v>Office Supplies</v>
      </c>
      <c r="AC2" t="str">
        <v>Office Supplies</v>
      </c>
      <c r="AD2" t="str">
        <v>Office Supplies</v>
      </c>
      <c r="AE2" t="str">
        <v>Furniture</v>
      </c>
    </row>
    <row r="3" spans="2:31" x14ac:dyDescent="0.3">
      <c r="B3" t="s">
        <v>12</v>
      </c>
      <c r="C3" t="s">
        <v>13</v>
      </c>
      <c r="D3">
        <v>0</v>
      </c>
      <c r="E3">
        <v>41.913600000000002</v>
      </c>
      <c r="G3" s="1" t="str">
        <v>Sub-Category</v>
      </c>
      <c r="H3" t="str">
        <v>Bookcases</v>
      </c>
      <c r="I3" t="str">
        <v>Chairs</v>
      </c>
      <c r="J3" t="str">
        <v>Labels</v>
      </c>
      <c r="K3" t="str">
        <v>Tables</v>
      </c>
      <c r="L3" t="str">
        <v>Storage</v>
      </c>
      <c r="M3" t="str">
        <v>Furnishings</v>
      </c>
      <c r="N3" t="str">
        <v>Art</v>
      </c>
      <c r="O3" t="str">
        <v>Phones</v>
      </c>
      <c r="P3" t="str">
        <v>Binders</v>
      </c>
      <c r="Q3" t="str">
        <v>Appliances</v>
      </c>
      <c r="R3" t="str">
        <v>Tables</v>
      </c>
      <c r="S3" t="str">
        <v>Phones</v>
      </c>
      <c r="T3" t="str">
        <v>Paper</v>
      </c>
      <c r="U3" t="str">
        <v>Binders</v>
      </c>
      <c r="V3" t="str">
        <v>Appliances</v>
      </c>
      <c r="W3" t="str">
        <v>Binders</v>
      </c>
      <c r="X3" t="str">
        <v>Storage</v>
      </c>
      <c r="Y3" t="str">
        <v>Storage</v>
      </c>
      <c r="Z3" t="str">
        <v>Art</v>
      </c>
      <c r="AA3" t="str">
        <v>Phones</v>
      </c>
      <c r="AB3" t="str">
        <v>Binders</v>
      </c>
      <c r="AC3" t="str">
        <v>Art</v>
      </c>
      <c r="AD3" t="str">
        <v>Appliances</v>
      </c>
      <c r="AE3" t="str">
        <v>Chairs</v>
      </c>
    </row>
    <row r="4" spans="2:31" x14ac:dyDescent="0.3">
      <c r="B4" t="s">
        <v>12</v>
      </c>
      <c r="C4" t="s">
        <v>14</v>
      </c>
      <c r="D4">
        <v>0</v>
      </c>
      <c r="E4">
        <v>219.58199999999997</v>
      </c>
      <c r="G4" s="1" t="str">
        <v>Discount</v>
      </c>
      <c r="H4">
        <v>0</v>
      </c>
      <c r="I4">
        <v>0</v>
      </c>
      <c r="J4">
        <v>0</v>
      </c>
      <c r="K4">
        <v>0.45</v>
      </c>
      <c r="L4">
        <v>0.2</v>
      </c>
      <c r="M4">
        <v>0</v>
      </c>
      <c r="N4">
        <v>0</v>
      </c>
      <c r="O4">
        <v>0.2</v>
      </c>
      <c r="P4">
        <v>0.2</v>
      </c>
      <c r="Q4">
        <v>0</v>
      </c>
      <c r="R4">
        <v>0.2</v>
      </c>
      <c r="S4">
        <v>0.2</v>
      </c>
      <c r="T4">
        <v>0.2</v>
      </c>
      <c r="U4">
        <v>0.2</v>
      </c>
      <c r="V4">
        <v>0.8</v>
      </c>
      <c r="W4">
        <v>0.8</v>
      </c>
      <c r="X4">
        <v>0</v>
      </c>
      <c r="Y4">
        <v>0</v>
      </c>
      <c r="Z4">
        <v>0</v>
      </c>
      <c r="AA4">
        <v>0.2</v>
      </c>
      <c r="AB4">
        <v>0.2</v>
      </c>
      <c r="AC4">
        <v>0</v>
      </c>
      <c r="AD4">
        <v>0</v>
      </c>
      <c r="AE4">
        <v>0.3</v>
      </c>
    </row>
    <row r="5" spans="2:31" x14ac:dyDescent="0.3">
      <c r="B5" t="s">
        <v>17</v>
      </c>
      <c r="C5" t="s">
        <v>18</v>
      </c>
      <c r="D5">
        <v>0</v>
      </c>
      <c r="E5">
        <v>6.8713999999999995</v>
      </c>
      <c r="G5" s="1" t="str">
        <v>Profit</v>
      </c>
      <c r="H5">
        <v>41.913600000000002</v>
      </c>
      <c r="I5">
        <v>219.58199999999997</v>
      </c>
      <c r="J5">
        <v>6.8713999999999995</v>
      </c>
      <c r="K5">
        <v>-383.03100000000006</v>
      </c>
      <c r="L5">
        <v>2.5163999999999991</v>
      </c>
      <c r="M5">
        <v>14.169399999999996</v>
      </c>
      <c r="N5">
        <v>1.9656000000000002</v>
      </c>
      <c r="O5">
        <v>90.715200000000038</v>
      </c>
      <c r="P5">
        <v>5.7824999999999998</v>
      </c>
      <c r="Q5">
        <v>34.469999999999992</v>
      </c>
      <c r="R5">
        <v>85.309199999999805</v>
      </c>
      <c r="S5">
        <v>68.356800000000021</v>
      </c>
      <c r="T5">
        <v>5.4432</v>
      </c>
      <c r="U5">
        <v>132.59219999999993</v>
      </c>
      <c r="V5">
        <v>-123.858</v>
      </c>
      <c r="W5">
        <v>-3.8160000000000016</v>
      </c>
      <c r="X5">
        <v>13.317599999999999</v>
      </c>
      <c r="Y5">
        <v>9.9899999999999949</v>
      </c>
      <c r="Z5">
        <v>2.4823999999999993</v>
      </c>
      <c r="AA5">
        <v>16.010999999999981</v>
      </c>
      <c r="AB5">
        <v>7.3839999999999986</v>
      </c>
      <c r="AC5">
        <v>5.0595999999999997</v>
      </c>
      <c r="AD5">
        <v>15.688400000000001</v>
      </c>
      <c r="AE5">
        <v>-1.0196000000000005</v>
      </c>
    </row>
    <row r="6" spans="2:31" x14ac:dyDescent="0.3">
      <c r="B6" t="s">
        <v>12</v>
      </c>
      <c r="C6" t="s">
        <v>21</v>
      </c>
      <c r="D6">
        <v>0.45</v>
      </c>
      <c r="E6">
        <v>-383.03100000000006</v>
      </c>
    </row>
    <row r="7" spans="2:31" x14ac:dyDescent="0.3">
      <c r="B7" t="s">
        <v>17</v>
      </c>
      <c r="C7" t="s">
        <v>22</v>
      </c>
      <c r="D7">
        <v>0.2</v>
      </c>
      <c r="E7">
        <v>2.5163999999999991</v>
      </c>
    </row>
    <row r="8" spans="2:31" x14ac:dyDescent="0.3">
      <c r="B8" t="s">
        <v>12</v>
      </c>
      <c r="C8" t="s">
        <v>23</v>
      </c>
      <c r="D8">
        <v>0</v>
      </c>
      <c r="E8">
        <v>14.169399999999996</v>
      </c>
    </row>
    <row r="9" spans="2:31" x14ac:dyDescent="0.3">
      <c r="B9" t="s">
        <v>17</v>
      </c>
      <c r="C9" t="s">
        <v>24</v>
      </c>
      <c r="D9">
        <v>0</v>
      </c>
      <c r="E9">
        <v>1.9656000000000002</v>
      </c>
    </row>
    <row r="10" spans="2:31" x14ac:dyDescent="0.3">
      <c r="B10" t="s">
        <v>25</v>
      </c>
      <c r="C10" t="s">
        <v>26</v>
      </c>
      <c r="D10">
        <v>0.2</v>
      </c>
      <c r="E10">
        <v>90.715200000000038</v>
      </c>
      <c r="G10" s="1" t="s">
        <v>3</v>
      </c>
      <c r="H10" s="1" t="s">
        <v>4</v>
      </c>
      <c r="I10" s="1" t="s">
        <v>7</v>
      </c>
      <c r="J10" s="1" t="s">
        <v>8</v>
      </c>
      <c r="L10" s="1" t="s">
        <v>3</v>
      </c>
      <c r="M10" s="1" t="s">
        <v>4</v>
      </c>
      <c r="N10" s="1" t="s">
        <v>7</v>
      </c>
      <c r="O10" s="1" t="s">
        <v>8</v>
      </c>
      <c r="Q10" s="1">
        <f>391+391</f>
        <v>782</v>
      </c>
    </row>
    <row r="11" spans="2:31" x14ac:dyDescent="0.3">
      <c r="B11" t="s">
        <v>17</v>
      </c>
      <c r="C11" t="s">
        <v>27</v>
      </c>
      <c r="D11">
        <v>0.2</v>
      </c>
      <c r="E11">
        <v>5.7824999999999998</v>
      </c>
      <c r="G11" t="s">
        <v>12</v>
      </c>
      <c r="H11" t="s">
        <v>13</v>
      </c>
      <c r="I11">
        <v>0</v>
      </c>
      <c r="J11">
        <v>41.913600000000002</v>
      </c>
      <c r="L11" t="s">
        <v>12</v>
      </c>
      <c r="M11" t="s">
        <v>13</v>
      </c>
      <c r="N11">
        <v>0</v>
      </c>
      <c r="O11">
        <v>41.913600000000002</v>
      </c>
    </row>
    <row r="12" spans="2:31" x14ac:dyDescent="0.3">
      <c r="B12" t="s">
        <v>17</v>
      </c>
      <c r="C12" t="s">
        <v>28</v>
      </c>
      <c r="D12">
        <v>0</v>
      </c>
      <c r="E12">
        <v>34.469999999999992</v>
      </c>
      <c r="G12" t="s">
        <v>12</v>
      </c>
      <c r="H12" t="s">
        <v>14</v>
      </c>
      <c r="I12">
        <v>0</v>
      </c>
      <c r="J12">
        <v>219.58199999999997</v>
      </c>
      <c r="L12" t="s">
        <v>12</v>
      </c>
      <c r="M12" t="s">
        <v>14</v>
      </c>
      <c r="N12">
        <v>0</v>
      </c>
      <c r="O12">
        <v>219.58199999999997</v>
      </c>
    </row>
    <row r="13" spans="2:31" x14ac:dyDescent="0.3">
      <c r="B13" t="s">
        <v>12</v>
      </c>
      <c r="C13" t="s">
        <v>21</v>
      </c>
      <c r="D13">
        <v>0.2</v>
      </c>
      <c r="E13">
        <v>85.309199999999805</v>
      </c>
      <c r="G13" t="s">
        <v>17</v>
      </c>
      <c r="H13" t="s">
        <v>18</v>
      </c>
      <c r="I13">
        <v>0</v>
      </c>
      <c r="J13">
        <v>6.8713999999999995</v>
      </c>
      <c r="L13" t="s">
        <v>17</v>
      </c>
      <c r="M13" t="s">
        <v>18</v>
      </c>
      <c r="N13">
        <v>0</v>
      </c>
      <c r="O13">
        <v>6.8713999999999995</v>
      </c>
    </row>
    <row r="14" spans="2:31" x14ac:dyDescent="0.3">
      <c r="B14" t="s">
        <v>25</v>
      </c>
      <c r="C14" t="s">
        <v>26</v>
      </c>
      <c r="D14">
        <v>0.2</v>
      </c>
      <c r="E14">
        <v>68.356800000000021</v>
      </c>
      <c r="G14" t="s">
        <v>12</v>
      </c>
      <c r="H14" t="s">
        <v>21</v>
      </c>
      <c r="I14">
        <v>0.45</v>
      </c>
      <c r="J14">
        <v>-383.03100000000006</v>
      </c>
      <c r="L14" t="s">
        <v>12</v>
      </c>
      <c r="M14" t="s">
        <v>21</v>
      </c>
      <c r="N14">
        <v>0.45</v>
      </c>
      <c r="O14">
        <v>-383.03100000000006</v>
      </c>
    </row>
    <row r="15" spans="2:31" x14ac:dyDescent="0.3">
      <c r="B15" t="s">
        <v>17</v>
      </c>
      <c r="C15" t="s">
        <v>30</v>
      </c>
      <c r="D15">
        <v>0.2</v>
      </c>
      <c r="E15">
        <v>5.4432</v>
      </c>
      <c r="G15" t="s">
        <v>17</v>
      </c>
      <c r="H15" t="s">
        <v>22</v>
      </c>
      <c r="I15">
        <v>0.2</v>
      </c>
      <c r="J15">
        <v>2.5163999999999991</v>
      </c>
      <c r="L15" t="s">
        <v>17</v>
      </c>
      <c r="M15" t="s">
        <v>22</v>
      </c>
      <c r="N15">
        <v>0.2</v>
      </c>
      <c r="O15">
        <v>2.5163999999999991</v>
      </c>
    </row>
    <row r="16" spans="2:31" x14ac:dyDescent="0.3">
      <c r="B16" t="s">
        <v>17</v>
      </c>
      <c r="C16" t="s">
        <v>27</v>
      </c>
      <c r="D16">
        <v>0.2</v>
      </c>
      <c r="E16">
        <v>132.59219999999993</v>
      </c>
      <c r="G16" t="s">
        <v>12</v>
      </c>
      <c r="H16" t="s">
        <v>23</v>
      </c>
      <c r="I16">
        <v>0</v>
      </c>
      <c r="J16">
        <v>14.169399999999996</v>
      </c>
      <c r="L16" t="s">
        <v>12</v>
      </c>
      <c r="M16" t="s">
        <v>23</v>
      </c>
      <c r="N16">
        <v>0</v>
      </c>
      <c r="O16">
        <v>14.169399999999996</v>
      </c>
    </row>
    <row r="17" spans="2:19" x14ac:dyDescent="0.3">
      <c r="B17" t="s">
        <v>17</v>
      </c>
      <c r="C17" t="s">
        <v>28</v>
      </c>
      <c r="D17">
        <v>0.8</v>
      </c>
      <c r="E17">
        <v>-123.858</v>
      </c>
      <c r="G17" t="s">
        <v>17</v>
      </c>
      <c r="H17" t="s">
        <v>24</v>
      </c>
      <c r="I17">
        <v>0</v>
      </c>
      <c r="J17">
        <v>1.9656000000000002</v>
      </c>
      <c r="L17" t="s">
        <v>17</v>
      </c>
      <c r="M17" t="s">
        <v>24</v>
      </c>
      <c r="N17">
        <v>0</v>
      </c>
      <c r="O17">
        <v>1.9656000000000002</v>
      </c>
    </row>
    <row r="18" spans="2:19" x14ac:dyDescent="0.3">
      <c r="B18" t="s">
        <v>17</v>
      </c>
      <c r="C18" t="s">
        <v>27</v>
      </c>
      <c r="D18">
        <v>0.8</v>
      </c>
      <c r="E18">
        <v>-3.8160000000000016</v>
      </c>
      <c r="G18" t="s">
        <v>25</v>
      </c>
      <c r="H18" t="s">
        <v>26</v>
      </c>
      <c r="I18">
        <v>0.2</v>
      </c>
      <c r="J18">
        <v>90.715200000000038</v>
      </c>
      <c r="L18" t="s">
        <v>25</v>
      </c>
      <c r="M18" t="s">
        <v>26</v>
      </c>
      <c r="N18">
        <v>0.2</v>
      </c>
      <c r="O18">
        <v>90.715200000000038</v>
      </c>
    </row>
    <row r="19" spans="2:19" x14ac:dyDescent="0.3">
      <c r="B19" t="s">
        <v>17</v>
      </c>
      <c r="C19" t="s">
        <v>22</v>
      </c>
      <c r="D19">
        <v>0</v>
      </c>
      <c r="E19">
        <v>13.317599999999999</v>
      </c>
      <c r="G19" t="s">
        <v>17</v>
      </c>
      <c r="H19" t="s">
        <v>27</v>
      </c>
      <c r="I19">
        <v>0.2</v>
      </c>
      <c r="J19">
        <v>5.7824999999999998</v>
      </c>
      <c r="L19" t="s">
        <v>17</v>
      </c>
      <c r="M19" t="s">
        <v>27</v>
      </c>
      <c r="N19">
        <v>0.2</v>
      </c>
      <c r="O19">
        <v>5.7824999999999998</v>
      </c>
    </row>
    <row r="20" spans="2:19" x14ac:dyDescent="0.3">
      <c r="B20" t="s">
        <v>17</v>
      </c>
      <c r="C20" t="s">
        <v>22</v>
      </c>
      <c r="D20">
        <v>0</v>
      </c>
      <c r="E20">
        <v>9.9899999999999949</v>
      </c>
      <c r="G20" t="s">
        <v>17</v>
      </c>
      <c r="H20" t="s">
        <v>28</v>
      </c>
      <c r="I20">
        <v>0</v>
      </c>
      <c r="J20">
        <v>34.469999999999992</v>
      </c>
      <c r="L20" t="s">
        <v>17</v>
      </c>
      <c r="M20" t="s">
        <v>28</v>
      </c>
      <c r="N20">
        <v>0</v>
      </c>
      <c r="O20">
        <v>34.469999999999992</v>
      </c>
    </row>
    <row r="21" spans="2:19" x14ac:dyDescent="0.3">
      <c r="B21" t="s">
        <v>17</v>
      </c>
      <c r="C21" t="s">
        <v>24</v>
      </c>
      <c r="D21">
        <v>0</v>
      </c>
      <c r="E21">
        <v>2.4823999999999993</v>
      </c>
      <c r="G21" t="s">
        <v>12</v>
      </c>
      <c r="H21" t="s">
        <v>21</v>
      </c>
      <c r="I21">
        <v>0.2</v>
      </c>
      <c r="J21">
        <v>85.309199999999805</v>
      </c>
      <c r="L21" t="s">
        <v>12</v>
      </c>
      <c r="M21" t="s">
        <v>21</v>
      </c>
      <c r="N21">
        <v>0.2</v>
      </c>
      <c r="O21">
        <v>85.309199999999805</v>
      </c>
    </row>
    <row r="22" spans="2:19" x14ac:dyDescent="0.3">
      <c r="B22" t="s">
        <v>25</v>
      </c>
      <c r="C22" t="s">
        <v>26</v>
      </c>
      <c r="D22">
        <v>0.2</v>
      </c>
      <c r="E22">
        <v>16.010999999999981</v>
      </c>
      <c r="G22" t="s">
        <v>25</v>
      </c>
      <c r="H22" t="s">
        <v>26</v>
      </c>
      <c r="I22">
        <v>0.2</v>
      </c>
      <c r="J22">
        <v>68.356800000000021</v>
      </c>
      <c r="L22" t="s">
        <v>25</v>
      </c>
      <c r="M22" t="s">
        <v>26</v>
      </c>
      <c r="N22">
        <v>0.2</v>
      </c>
      <c r="O22">
        <v>68.356800000000021</v>
      </c>
    </row>
    <row r="23" spans="2:19" x14ac:dyDescent="0.3">
      <c r="B23" t="s">
        <v>17</v>
      </c>
      <c r="C23" t="s">
        <v>27</v>
      </c>
      <c r="D23">
        <v>0.2</v>
      </c>
      <c r="E23">
        <v>7.3839999999999986</v>
      </c>
      <c r="G23" t="s">
        <v>17</v>
      </c>
      <c r="H23" t="s">
        <v>30</v>
      </c>
      <c r="I23">
        <v>0.2</v>
      </c>
      <c r="J23">
        <v>5.4432</v>
      </c>
      <c r="L23" t="s">
        <v>17</v>
      </c>
      <c r="M23" t="s">
        <v>30</v>
      </c>
      <c r="N23">
        <v>0.2</v>
      </c>
      <c r="O23">
        <v>5.4432</v>
      </c>
    </row>
    <row r="24" spans="2:19" x14ac:dyDescent="0.3">
      <c r="B24" t="s">
        <v>17</v>
      </c>
      <c r="C24" t="s">
        <v>24</v>
      </c>
      <c r="D24">
        <v>0</v>
      </c>
      <c r="E24">
        <v>5.0595999999999997</v>
      </c>
    </row>
    <row r="25" spans="2:19" x14ac:dyDescent="0.3">
      <c r="B25" t="s">
        <v>17</v>
      </c>
      <c r="C25" t="s">
        <v>28</v>
      </c>
      <c r="D25">
        <v>0</v>
      </c>
      <c r="E25">
        <v>15.688400000000001</v>
      </c>
    </row>
    <row r="26" spans="2:19" x14ac:dyDescent="0.3">
      <c r="B26" t="s">
        <v>12</v>
      </c>
      <c r="C26" t="s">
        <v>14</v>
      </c>
      <c r="D26">
        <v>0.3</v>
      </c>
      <c r="E26">
        <v>-1.0196000000000005</v>
      </c>
    </row>
    <row r="27" spans="2:19" x14ac:dyDescent="0.3">
      <c r="L27" t="str" cm="1">
        <f t="array" ref="L27:S40">_xlfn.HSTACK(G10:J23,L10:O23)</f>
        <v>Category</v>
      </c>
      <c r="M27" t="str">
        <v>Sub-Category</v>
      </c>
      <c r="N27" t="str">
        <v>Discount</v>
      </c>
      <c r="O27" t="str">
        <v>Profit</v>
      </c>
      <c r="P27" t="str">
        <v>Category</v>
      </c>
      <c r="Q27" t="str">
        <v>Sub-Category</v>
      </c>
      <c r="R27" t="str">
        <v>Discount</v>
      </c>
      <c r="S27" t="str">
        <v>Profit</v>
      </c>
    </row>
    <row r="28" spans="2:19" x14ac:dyDescent="0.3">
      <c r="G28" t="str" cm="1">
        <f t="array" ref="G28:J78">_xlfn.VSTACK(B2:E26,G11:J23,L11:O23)</f>
        <v>Category</v>
      </c>
      <c r="H28" t="str">
        <v>Sub-Category</v>
      </c>
      <c r="I28" t="str">
        <v>Discount</v>
      </c>
      <c r="J28" t="str">
        <v>Profit</v>
      </c>
      <c r="L28" t="str">
        <v>Furniture</v>
      </c>
      <c r="M28" t="str">
        <v>Bookcases</v>
      </c>
      <c r="N28">
        <v>0</v>
      </c>
      <c r="O28">
        <v>41.913600000000002</v>
      </c>
      <c r="P28" t="str">
        <v>Furniture</v>
      </c>
      <c r="Q28" t="str">
        <v>Bookcases</v>
      </c>
      <c r="R28">
        <v>0</v>
      </c>
      <c r="S28">
        <v>41.913600000000002</v>
      </c>
    </row>
    <row r="29" spans="2:19" x14ac:dyDescent="0.3">
      <c r="B29" t="str" cm="1">
        <f t="array" ref="B29:B84">_xlfn.TOCOL(G10:J23)</f>
        <v>Category</v>
      </c>
      <c r="G29" t="str">
        <v>Furniture</v>
      </c>
      <c r="H29" t="str">
        <v>Bookcases</v>
      </c>
      <c r="I29">
        <v>0</v>
      </c>
      <c r="J29">
        <v>41.913600000000002</v>
      </c>
      <c r="L29" t="str">
        <v>Furniture</v>
      </c>
      <c r="M29" t="str">
        <v>Chairs</v>
      </c>
      <c r="N29">
        <v>0</v>
      </c>
      <c r="O29">
        <v>219.58199999999997</v>
      </c>
      <c r="P29" t="str">
        <v>Furniture</v>
      </c>
      <c r="Q29" t="str">
        <v>Chairs</v>
      </c>
      <c r="R29">
        <v>0</v>
      </c>
      <c r="S29">
        <v>219.58199999999997</v>
      </c>
    </row>
    <row r="30" spans="2:19" x14ac:dyDescent="0.3">
      <c r="B30" t="str">
        <v>Sub-Category</v>
      </c>
      <c r="G30" t="str">
        <v>Furniture</v>
      </c>
      <c r="H30" t="str">
        <v>Chairs</v>
      </c>
      <c r="I30">
        <v>0</v>
      </c>
      <c r="J30">
        <v>219.58199999999997</v>
      </c>
      <c r="L30" t="str">
        <v>Office Supplies</v>
      </c>
      <c r="M30" t="str">
        <v>Labels</v>
      </c>
      <c r="N30">
        <v>0</v>
      </c>
      <c r="O30">
        <v>6.8713999999999995</v>
      </c>
      <c r="P30" t="str">
        <v>Office Supplies</v>
      </c>
      <c r="Q30" t="str">
        <v>Labels</v>
      </c>
      <c r="R30">
        <v>0</v>
      </c>
      <c r="S30">
        <v>6.8713999999999995</v>
      </c>
    </row>
    <row r="31" spans="2:19" x14ac:dyDescent="0.3">
      <c r="B31" t="str">
        <v>Discount</v>
      </c>
      <c r="G31" t="str">
        <v>Office Supplies</v>
      </c>
      <c r="H31" t="str">
        <v>Labels</v>
      </c>
      <c r="I31">
        <v>0</v>
      </c>
      <c r="J31">
        <v>6.8713999999999995</v>
      </c>
      <c r="L31" t="str">
        <v>Furniture</v>
      </c>
      <c r="M31" t="str">
        <v>Tables</v>
      </c>
      <c r="N31">
        <v>0.45</v>
      </c>
      <c r="O31">
        <v>-383.03100000000006</v>
      </c>
      <c r="P31" t="str">
        <v>Furniture</v>
      </c>
      <c r="Q31" t="str">
        <v>Tables</v>
      </c>
      <c r="R31">
        <v>0.45</v>
      </c>
      <c r="S31">
        <v>-383.03100000000006</v>
      </c>
    </row>
    <row r="32" spans="2:19" x14ac:dyDescent="0.3">
      <c r="B32" t="str">
        <v>Profit</v>
      </c>
      <c r="G32" t="str">
        <v>Furniture</v>
      </c>
      <c r="H32" t="str">
        <v>Tables</v>
      </c>
      <c r="I32">
        <v>0.45</v>
      </c>
      <c r="J32">
        <v>-383.03100000000006</v>
      </c>
      <c r="L32" t="str">
        <v>Office Supplies</v>
      </c>
      <c r="M32" t="str">
        <v>Storage</v>
      </c>
      <c r="N32">
        <v>0.2</v>
      </c>
      <c r="O32">
        <v>2.5163999999999991</v>
      </c>
      <c r="P32" t="str">
        <v>Office Supplies</v>
      </c>
      <c r="Q32" t="str">
        <v>Storage</v>
      </c>
      <c r="R32">
        <v>0.2</v>
      </c>
      <c r="S32">
        <v>2.5163999999999991</v>
      </c>
    </row>
    <row r="33" spans="2:19" x14ac:dyDescent="0.3">
      <c r="B33" t="str">
        <v>Furniture</v>
      </c>
      <c r="G33" t="str">
        <v>Office Supplies</v>
      </c>
      <c r="H33" t="str">
        <v>Storage</v>
      </c>
      <c r="I33">
        <v>0.2</v>
      </c>
      <c r="J33">
        <v>2.5163999999999991</v>
      </c>
      <c r="L33" t="str">
        <v>Furniture</v>
      </c>
      <c r="M33" t="str">
        <v>Furnishings</v>
      </c>
      <c r="N33">
        <v>0</v>
      </c>
      <c r="O33">
        <v>14.169399999999996</v>
      </c>
      <c r="P33" t="str">
        <v>Furniture</v>
      </c>
      <c r="Q33" t="str">
        <v>Furnishings</v>
      </c>
      <c r="R33">
        <v>0</v>
      </c>
      <c r="S33">
        <v>14.169399999999996</v>
      </c>
    </row>
    <row r="34" spans="2:19" x14ac:dyDescent="0.3">
      <c r="B34" t="str">
        <v>Bookcases</v>
      </c>
      <c r="G34" t="str">
        <v>Furniture</v>
      </c>
      <c r="H34" t="str">
        <v>Furnishings</v>
      </c>
      <c r="I34">
        <v>0</v>
      </c>
      <c r="J34">
        <v>14.169399999999996</v>
      </c>
      <c r="L34" t="str">
        <v>Office Supplies</v>
      </c>
      <c r="M34" t="str">
        <v>Art</v>
      </c>
      <c r="N34">
        <v>0</v>
      </c>
      <c r="O34">
        <v>1.9656000000000002</v>
      </c>
      <c r="P34" t="str">
        <v>Office Supplies</v>
      </c>
      <c r="Q34" t="str">
        <v>Art</v>
      </c>
      <c r="R34">
        <v>0</v>
      </c>
      <c r="S34">
        <v>1.9656000000000002</v>
      </c>
    </row>
    <row r="35" spans="2:19" x14ac:dyDescent="0.3">
      <c r="B35">
        <v>0</v>
      </c>
      <c r="G35" t="str">
        <v>Office Supplies</v>
      </c>
      <c r="H35" t="str">
        <v>Art</v>
      </c>
      <c r="I35">
        <v>0</v>
      </c>
      <c r="J35">
        <v>1.9656000000000002</v>
      </c>
      <c r="L35" t="str">
        <v>Technology</v>
      </c>
      <c r="M35" t="str">
        <v>Phones</v>
      </c>
      <c r="N35">
        <v>0.2</v>
      </c>
      <c r="O35">
        <v>90.715200000000038</v>
      </c>
      <c r="P35" t="str">
        <v>Technology</v>
      </c>
      <c r="Q35" t="str">
        <v>Phones</v>
      </c>
      <c r="R35">
        <v>0.2</v>
      </c>
      <c r="S35">
        <v>90.715200000000038</v>
      </c>
    </row>
    <row r="36" spans="2:19" x14ac:dyDescent="0.3">
      <c r="B36">
        <v>41.913600000000002</v>
      </c>
      <c r="G36" t="str">
        <v>Technology</v>
      </c>
      <c r="H36" t="str">
        <v>Phones</v>
      </c>
      <c r="I36">
        <v>0.2</v>
      </c>
      <c r="J36">
        <v>90.715200000000038</v>
      </c>
      <c r="L36" t="str">
        <v>Office Supplies</v>
      </c>
      <c r="M36" t="str">
        <v>Binders</v>
      </c>
      <c r="N36">
        <v>0.2</v>
      </c>
      <c r="O36">
        <v>5.7824999999999998</v>
      </c>
      <c r="P36" t="str">
        <v>Office Supplies</v>
      </c>
      <c r="Q36" t="str">
        <v>Binders</v>
      </c>
      <c r="R36">
        <v>0.2</v>
      </c>
      <c r="S36">
        <v>5.7824999999999998</v>
      </c>
    </row>
    <row r="37" spans="2:19" x14ac:dyDescent="0.3">
      <c r="B37" t="str">
        <v>Furniture</v>
      </c>
      <c r="G37" t="str">
        <v>Office Supplies</v>
      </c>
      <c r="H37" t="str">
        <v>Binders</v>
      </c>
      <c r="I37">
        <v>0.2</v>
      </c>
      <c r="J37">
        <v>5.7824999999999998</v>
      </c>
      <c r="L37" t="str">
        <v>Office Supplies</v>
      </c>
      <c r="M37" t="str">
        <v>Appliances</v>
      </c>
      <c r="N37">
        <v>0</v>
      </c>
      <c r="O37">
        <v>34.469999999999992</v>
      </c>
      <c r="P37" t="str">
        <v>Office Supplies</v>
      </c>
      <c r="Q37" t="str">
        <v>Appliances</v>
      </c>
      <c r="R37">
        <v>0</v>
      </c>
      <c r="S37">
        <v>34.469999999999992</v>
      </c>
    </row>
    <row r="38" spans="2:19" x14ac:dyDescent="0.3">
      <c r="B38" t="str">
        <v>Chairs</v>
      </c>
      <c r="G38" t="str">
        <v>Office Supplies</v>
      </c>
      <c r="H38" t="str">
        <v>Appliances</v>
      </c>
      <c r="I38">
        <v>0</v>
      </c>
      <c r="J38">
        <v>34.469999999999992</v>
      </c>
      <c r="L38" t="str">
        <v>Furniture</v>
      </c>
      <c r="M38" t="str">
        <v>Tables</v>
      </c>
      <c r="N38">
        <v>0.2</v>
      </c>
      <c r="O38">
        <v>85.309199999999805</v>
      </c>
      <c r="P38" t="str">
        <v>Furniture</v>
      </c>
      <c r="Q38" t="str">
        <v>Tables</v>
      </c>
      <c r="R38">
        <v>0.2</v>
      </c>
      <c r="S38">
        <v>85.309199999999805</v>
      </c>
    </row>
    <row r="39" spans="2:19" x14ac:dyDescent="0.3">
      <c r="B39">
        <v>0</v>
      </c>
      <c r="G39" t="str">
        <v>Furniture</v>
      </c>
      <c r="H39" t="str">
        <v>Tables</v>
      </c>
      <c r="I39">
        <v>0.2</v>
      </c>
      <c r="J39">
        <v>85.309199999999805</v>
      </c>
      <c r="L39" t="str">
        <v>Technology</v>
      </c>
      <c r="M39" t="str">
        <v>Phones</v>
      </c>
      <c r="N39">
        <v>0.2</v>
      </c>
      <c r="O39">
        <v>68.356800000000021</v>
      </c>
      <c r="P39" t="str">
        <v>Technology</v>
      </c>
      <c r="Q39" t="str">
        <v>Phones</v>
      </c>
      <c r="R39">
        <v>0.2</v>
      </c>
      <c r="S39">
        <v>68.356800000000021</v>
      </c>
    </row>
    <row r="40" spans="2:19" x14ac:dyDescent="0.3">
      <c r="B40">
        <v>219.58199999999997</v>
      </c>
      <c r="G40" t="str">
        <v>Technology</v>
      </c>
      <c r="H40" t="str">
        <v>Phones</v>
      </c>
      <c r="I40">
        <v>0.2</v>
      </c>
      <c r="J40">
        <v>68.356800000000021</v>
      </c>
      <c r="L40" t="str">
        <v>Office Supplies</v>
      </c>
      <c r="M40" t="str">
        <v>Paper</v>
      </c>
      <c r="N40">
        <v>0.2</v>
      </c>
      <c r="O40">
        <v>5.4432</v>
      </c>
      <c r="P40" t="str">
        <v>Office Supplies</v>
      </c>
      <c r="Q40" t="str">
        <v>Paper</v>
      </c>
      <c r="R40">
        <v>0.2</v>
      </c>
      <c r="S40">
        <v>5.4432</v>
      </c>
    </row>
    <row r="41" spans="2:19" x14ac:dyDescent="0.3">
      <c r="B41" t="str">
        <v>Office Supplies</v>
      </c>
      <c r="G41" t="str">
        <v>Office Supplies</v>
      </c>
      <c r="H41" t="str">
        <v>Paper</v>
      </c>
      <c r="I41">
        <v>0.2</v>
      </c>
      <c r="J41">
        <v>5.4432</v>
      </c>
    </row>
    <row r="42" spans="2:19" x14ac:dyDescent="0.3">
      <c r="B42" t="str">
        <v>Labels</v>
      </c>
      <c r="G42" t="str">
        <v>Office Supplies</v>
      </c>
      <c r="H42" t="str">
        <v>Binders</v>
      </c>
      <c r="I42">
        <v>0.2</v>
      </c>
      <c r="J42">
        <v>132.59219999999993</v>
      </c>
    </row>
    <row r="43" spans="2:19" x14ac:dyDescent="0.3">
      <c r="B43">
        <v>0</v>
      </c>
      <c r="G43" t="str">
        <v>Office Supplies</v>
      </c>
      <c r="H43" t="str">
        <v>Appliances</v>
      </c>
      <c r="I43">
        <v>0.8</v>
      </c>
      <c r="J43">
        <v>-123.858</v>
      </c>
    </row>
    <row r="44" spans="2:19" x14ac:dyDescent="0.3">
      <c r="B44">
        <v>6.8713999999999995</v>
      </c>
      <c r="G44" t="str">
        <v>Office Supplies</v>
      </c>
      <c r="H44" t="str">
        <v>Binders</v>
      </c>
      <c r="I44">
        <v>0.8</v>
      </c>
      <c r="J44">
        <v>-3.8160000000000016</v>
      </c>
    </row>
    <row r="45" spans="2:19" x14ac:dyDescent="0.3">
      <c r="B45" t="str">
        <v>Furniture</v>
      </c>
      <c r="G45" t="str">
        <v>Office Supplies</v>
      </c>
      <c r="H45" t="str">
        <v>Storage</v>
      </c>
      <c r="I45">
        <v>0</v>
      </c>
      <c r="J45">
        <v>13.317599999999999</v>
      </c>
    </row>
    <row r="46" spans="2:19" x14ac:dyDescent="0.3">
      <c r="B46" t="str">
        <v>Tables</v>
      </c>
      <c r="G46" t="str">
        <v>Office Supplies</v>
      </c>
      <c r="H46" t="str">
        <v>Storage</v>
      </c>
      <c r="I46">
        <v>0</v>
      </c>
      <c r="J46">
        <v>9.9899999999999949</v>
      </c>
    </row>
    <row r="47" spans="2:19" x14ac:dyDescent="0.3">
      <c r="B47">
        <v>0.45</v>
      </c>
      <c r="G47" t="str">
        <v>Office Supplies</v>
      </c>
      <c r="H47" t="str">
        <v>Art</v>
      </c>
      <c r="I47">
        <v>0</v>
      </c>
      <c r="J47">
        <v>2.4823999999999993</v>
      </c>
    </row>
    <row r="48" spans="2:19" x14ac:dyDescent="0.3">
      <c r="B48">
        <v>-383.03100000000006</v>
      </c>
      <c r="G48" t="str">
        <v>Technology</v>
      </c>
      <c r="H48" t="str">
        <v>Phones</v>
      </c>
      <c r="I48">
        <v>0.2</v>
      </c>
      <c r="J48">
        <v>16.010999999999981</v>
      </c>
    </row>
    <row r="49" spans="2:12" x14ac:dyDescent="0.3">
      <c r="B49" t="str">
        <v>Office Supplies</v>
      </c>
      <c r="G49" t="str">
        <v>Office Supplies</v>
      </c>
      <c r="H49" t="str">
        <v>Binders</v>
      </c>
      <c r="I49">
        <v>0.2</v>
      </c>
      <c r="J49">
        <v>7.3839999999999986</v>
      </c>
    </row>
    <row r="50" spans="2:12" x14ac:dyDescent="0.3">
      <c r="B50" t="str">
        <v>Storage</v>
      </c>
      <c r="G50" t="str">
        <v>Office Supplies</v>
      </c>
      <c r="H50" t="str">
        <v>Art</v>
      </c>
      <c r="I50">
        <v>0</v>
      </c>
      <c r="J50">
        <v>5.0595999999999997</v>
      </c>
    </row>
    <row r="51" spans="2:12" x14ac:dyDescent="0.3">
      <c r="B51">
        <v>0.2</v>
      </c>
      <c r="G51" t="str">
        <v>Office Supplies</v>
      </c>
      <c r="H51" t="str">
        <v>Appliances</v>
      </c>
      <c r="I51">
        <v>0</v>
      </c>
      <c r="J51">
        <v>15.688400000000001</v>
      </c>
    </row>
    <row r="52" spans="2:12" x14ac:dyDescent="0.3">
      <c r="B52">
        <v>2.5163999999999991</v>
      </c>
      <c r="G52" t="str">
        <v>Furniture</v>
      </c>
      <c r="H52" t="str">
        <v>Chairs</v>
      </c>
      <c r="I52">
        <v>0.3</v>
      </c>
      <c r="J52">
        <v>-1.0196000000000005</v>
      </c>
    </row>
    <row r="53" spans="2:12" x14ac:dyDescent="0.3">
      <c r="B53" t="str">
        <v>Furniture</v>
      </c>
      <c r="G53" t="str">
        <v>Furniture</v>
      </c>
      <c r="H53" t="str">
        <v>Bookcases</v>
      </c>
      <c r="I53">
        <v>0</v>
      </c>
      <c r="J53">
        <v>41.913600000000002</v>
      </c>
    </row>
    <row r="54" spans="2:12" x14ac:dyDescent="0.3">
      <c r="B54" t="str">
        <v>Furnishings</v>
      </c>
      <c r="G54" t="str">
        <v>Furniture</v>
      </c>
      <c r="H54" t="str">
        <v>Chairs</v>
      </c>
      <c r="I54">
        <v>0</v>
      </c>
      <c r="J54">
        <v>219.58199999999997</v>
      </c>
    </row>
    <row r="55" spans="2:12" x14ac:dyDescent="0.3">
      <c r="B55">
        <v>0</v>
      </c>
      <c r="G55" t="str">
        <v>Office Supplies</v>
      </c>
      <c r="H55" t="str">
        <v>Labels</v>
      </c>
      <c r="I55">
        <v>0</v>
      </c>
      <c r="J55">
        <v>6.8713999999999995</v>
      </c>
    </row>
    <row r="56" spans="2:12" x14ac:dyDescent="0.3">
      <c r="B56">
        <v>14.169399999999996</v>
      </c>
      <c r="G56" t="str">
        <v>Furniture</v>
      </c>
      <c r="H56" t="str">
        <v>Tables</v>
      </c>
      <c r="I56">
        <v>0.45</v>
      </c>
      <c r="J56">
        <v>-383.03100000000006</v>
      </c>
    </row>
    <row r="57" spans="2:12" x14ac:dyDescent="0.3">
      <c r="B57" t="str">
        <v>Office Supplies</v>
      </c>
      <c r="G57" t="str">
        <v>Office Supplies</v>
      </c>
      <c r="H57" t="str">
        <v>Storage</v>
      </c>
      <c r="I57">
        <v>0.2</v>
      </c>
      <c r="J57">
        <v>2.5163999999999991</v>
      </c>
    </row>
    <row r="58" spans="2:12" x14ac:dyDescent="0.3">
      <c r="B58" t="str">
        <v>Art</v>
      </c>
      <c r="G58" t="str">
        <v>Furniture</v>
      </c>
      <c r="H58" t="str">
        <v>Furnishings</v>
      </c>
      <c r="I58">
        <v>0</v>
      </c>
      <c r="J58">
        <v>14.169399999999996</v>
      </c>
    </row>
    <row r="59" spans="2:12" x14ac:dyDescent="0.3">
      <c r="B59">
        <v>0</v>
      </c>
      <c r="G59" t="str">
        <v>Office Supplies</v>
      </c>
      <c r="H59" t="str">
        <v>Art</v>
      </c>
      <c r="I59">
        <v>0</v>
      </c>
      <c r="J59">
        <v>1.9656000000000002</v>
      </c>
    </row>
    <row r="60" spans="2:12" x14ac:dyDescent="0.3">
      <c r="B60">
        <v>1.9656000000000002</v>
      </c>
      <c r="G60" t="str">
        <v>Technology</v>
      </c>
      <c r="H60" t="str">
        <v>Phones</v>
      </c>
      <c r="I60">
        <v>0.2</v>
      </c>
      <c r="J60">
        <v>90.715200000000038</v>
      </c>
      <c r="L60" s="1" t="str" cm="1">
        <f t="array" ref="L60:L71">_xlfn.UNIQUE(H28:H78)</f>
        <v>Sub-Category</v>
      </c>
    </row>
    <row r="61" spans="2:12" x14ac:dyDescent="0.3">
      <c r="B61" t="str">
        <v>Technology</v>
      </c>
      <c r="G61" t="str">
        <v>Office Supplies</v>
      </c>
      <c r="H61" t="str">
        <v>Binders</v>
      </c>
      <c r="I61">
        <v>0.2</v>
      </c>
      <c r="J61">
        <v>5.7824999999999998</v>
      </c>
      <c r="L61" t="str">
        <v>Bookcases</v>
      </c>
    </row>
    <row r="62" spans="2:12" x14ac:dyDescent="0.3">
      <c r="B62" t="str">
        <v>Phones</v>
      </c>
      <c r="G62" t="str">
        <v>Office Supplies</v>
      </c>
      <c r="H62" t="str">
        <v>Appliances</v>
      </c>
      <c r="I62">
        <v>0</v>
      </c>
      <c r="J62">
        <v>34.469999999999992</v>
      </c>
      <c r="L62" t="str">
        <v>Chairs</v>
      </c>
    </row>
    <row r="63" spans="2:12" x14ac:dyDescent="0.3">
      <c r="B63">
        <v>0.2</v>
      </c>
      <c r="G63" t="str">
        <v>Furniture</v>
      </c>
      <c r="H63" t="str">
        <v>Tables</v>
      </c>
      <c r="I63">
        <v>0.2</v>
      </c>
      <c r="J63">
        <v>85.309199999999805</v>
      </c>
      <c r="L63" t="str">
        <v>Labels</v>
      </c>
    </row>
    <row r="64" spans="2:12" x14ac:dyDescent="0.3">
      <c r="B64">
        <v>90.715200000000038</v>
      </c>
      <c r="G64" t="str">
        <v>Technology</v>
      </c>
      <c r="H64" t="str">
        <v>Phones</v>
      </c>
      <c r="I64">
        <v>0.2</v>
      </c>
      <c r="J64">
        <v>68.356800000000021</v>
      </c>
      <c r="L64" t="str">
        <v>Tables</v>
      </c>
    </row>
    <row r="65" spans="2:12" x14ac:dyDescent="0.3">
      <c r="B65" t="str">
        <v>Office Supplies</v>
      </c>
      <c r="G65" t="str">
        <v>Office Supplies</v>
      </c>
      <c r="H65" t="str">
        <v>Paper</v>
      </c>
      <c r="I65">
        <v>0.2</v>
      </c>
      <c r="J65">
        <v>5.4432</v>
      </c>
      <c r="L65" t="str">
        <v>Storage</v>
      </c>
    </row>
    <row r="66" spans="2:12" x14ac:dyDescent="0.3">
      <c r="B66" t="str">
        <v>Binders</v>
      </c>
      <c r="G66" t="str">
        <v>Furniture</v>
      </c>
      <c r="H66" t="str">
        <v>Bookcases</v>
      </c>
      <c r="I66">
        <v>0</v>
      </c>
      <c r="J66">
        <v>41.913600000000002</v>
      </c>
      <c r="L66" t="str">
        <v>Furnishings</v>
      </c>
    </row>
    <row r="67" spans="2:12" x14ac:dyDescent="0.3">
      <c r="B67">
        <v>0.2</v>
      </c>
      <c r="G67" t="str">
        <v>Furniture</v>
      </c>
      <c r="H67" t="str">
        <v>Chairs</v>
      </c>
      <c r="I67">
        <v>0</v>
      </c>
      <c r="J67">
        <v>219.58199999999997</v>
      </c>
      <c r="L67" t="str">
        <v>Art</v>
      </c>
    </row>
    <row r="68" spans="2:12" x14ac:dyDescent="0.3">
      <c r="B68">
        <v>5.7824999999999998</v>
      </c>
      <c r="G68" t="str">
        <v>Office Supplies</v>
      </c>
      <c r="H68" t="str">
        <v>Labels</v>
      </c>
      <c r="I68">
        <v>0</v>
      </c>
      <c r="J68">
        <v>6.8713999999999995</v>
      </c>
      <c r="L68" t="str">
        <v>Phones</v>
      </c>
    </row>
    <row r="69" spans="2:12" x14ac:dyDescent="0.3">
      <c r="B69" t="str">
        <v>Office Supplies</v>
      </c>
      <c r="G69" t="str">
        <v>Furniture</v>
      </c>
      <c r="H69" t="str">
        <v>Tables</v>
      </c>
      <c r="I69">
        <v>0.45</v>
      </c>
      <c r="J69">
        <v>-383.03100000000006</v>
      </c>
      <c r="L69" t="str">
        <v>Binders</v>
      </c>
    </row>
    <row r="70" spans="2:12" x14ac:dyDescent="0.3">
      <c r="B70" t="str">
        <v>Appliances</v>
      </c>
      <c r="G70" t="str">
        <v>Office Supplies</v>
      </c>
      <c r="H70" t="str">
        <v>Storage</v>
      </c>
      <c r="I70">
        <v>0.2</v>
      </c>
      <c r="J70">
        <v>2.5163999999999991</v>
      </c>
      <c r="L70" t="str">
        <v>Appliances</v>
      </c>
    </row>
    <row r="71" spans="2:12" x14ac:dyDescent="0.3">
      <c r="B71">
        <v>0</v>
      </c>
      <c r="G71" t="str">
        <v>Furniture</v>
      </c>
      <c r="H71" t="str">
        <v>Furnishings</v>
      </c>
      <c r="I71">
        <v>0</v>
      </c>
      <c r="J71">
        <v>14.169399999999996</v>
      </c>
      <c r="L71" t="str">
        <v>Paper</v>
      </c>
    </row>
    <row r="72" spans="2:12" x14ac:dyDescent="0.3">
      <c r="B72">
        <v>34.469999999999992</v>
      </c>
      <c r="G72" t="str">
        <v>Office Supplies</v>
      </c>
      <c r="H72" t="str">
        <v>Art</v>
      </c>
      <c r="I72">
        <v>0</v>
      </c>
      <c r="J72">
        <v>1.9656000000000002</v>
      </c>
    </row>
    <row r="73" spans="2:12" x14ac:dyDescent="0.3">
      <c r="B73" t="str">
        <v>Furniture</v>
      </c>
      <c r="G73" t="str">
        <v>Technology</v>
      </c>
      <c r="H73" t="str">
        <v>Phones</v>
      </c>
      <c r="I73">
        <v>0.2</v>
      </c>
      <c r="J73">
        <v>90.715200000000038</v>
      </c>
    </row>
    <row r="74" spans="2:12" x14ac:dyDescent="0.3">
      <c r="B74" t="str">
        <v>Tables</v>
      </c>
      <c r="G74" t="str">
        <v>Office Supplies</v>
      </c>
      <c r="H74" t="str">
        <v>Binders</v>
      </c>
      <c r="I74">
        <v>0.2</v>
      </c>
      <c r="J74">
        <v>5.7824999999999998</v>
      </c>
    </row>
    <row r="75" spans="2:12" x14ac:dyDescent="0.3">
      <c r="B75">
        <v>0.2</v>
      </c>
      <c r="G75" t="str">
        <v>Office Supplies</v>
      </c>
      <c r="H75" t="str">
        <v>Appliances</v>
      </c>
      <c r="I75">
        <v>0</v>
      </c>
      <c r="J75">
        <v>34.469999999999992</v>
      </c>
    </row>
    <row r="76" spans="2:12" x14ac:dyDescent="0.3">
      <c r="B76">
        <v>85.309199999999805</v>
      </c>
      <c r="G76" t="str">
        <v>Furniture</v>
      </c>
      <c r="H76" t="str">
        <v>Tables</v>
      </c>
      <c r="I76">
        <v>0.2</v>
      </c>
      <c r="J76">
        <v>85.309199999999805</v>
      </c>
    </row>
    <row r="77" spans="2:12" x14ac:dyDescent="0.3">
      <c r="B77" t="str">
        <v>Technology</v>
      </c>
      <c r="G77" t="str">
        <v>Technology</v>
      </c>
      <c r="H77" t="str">
        <v>Phones</v>
      </c>
      <c r="I77">
        <v>0.2</v>
      </c>
      <c r="J77">
        <v>68.356800000000021</v>
      </c>
    </row>
    <row r="78" spans="2:12" x14ac:dyDescent="0.3">
      <c r="B78" t="str">
        <v>Phones</v>
      </c>
      <c r="G78" t="str">
        <v>Office Supplies</v>
      </c>
      <c r="H78" t="str">
        <v>Paper</v>
      </c>
      <c r="I78">
        <v>0.2</v>
      </c>
      <c r="J78">
        <v>5.4432</v>
      </c>
    </row>
    <row r="79" spans="2:12" x14ac:dyDescent="0.3">
      <c r="B79">
        <v>0.2</v>
      </c>
    </row>
    <row r="80" spans="2:12" x14ac:dyDescent="0.3">
      <c r="B80">
        <v>68.356800000000021</v>
      </c>
    </row>
    <row r="81" spans="2:57" x14ac:dyDescent="0.3">
      <c r="B81" t="str">
        <v>Office Supplies</v>
      </c>
    </row>
    <row r="82" spans="2:57" x14ac:dyDescent="0.3">
      <c r="B82" t="str">
        <v>Paper</v>
      </c>
    </row>
    <row r="83" spans="2:57" x14ac:dyDescent="0.3">
      <c r="B83">
        <v>0.2</v>
      </c>
    </row>
    <row r="84" spans="2:57" x14ac:dyDescent="0.3">
      <c r="B84">
        <v>5.4432</v>
      </c>
    </row>
    <row r="85" spans="2:57" x14ac:dyDescent="0.3">
      <c r="D85" t="str" cm="1">
        <f t="array" ref="D85:Q88">_xlfn.WRAPCOLS(_xlfn.ANCHORARRAY(B29),4)</f>
        <v>Category</v>
      </c>
      <c r="E85" t="str">
        <v>Furniture</v>
      </c>
      <c r="F85" t="str">
        <v>Furniture</v>
      </c>
      <c r="G85" t="str">
        <v>Office Supplies</v>
      </c>
      <c r="H85" t="str">
        <v>Furniture</v>
      </c>
      <c r="I85" t="str">
        <v>Office Supplies</v>
      </c>
      <c r="J85" t="str">
        <v>Furniture</v>
      </c>
      <c r="K85" t="str">
        <v>Office Supplies</v>
      </c>
      <c r="L85" t="str">
        <v>Technology</v>
      </c>
      <c r="M85" t="str">
        <v>Office Supplies</v>
      </c>
      <c r="N85" t="str">
        <v>Office Supplies</v>
      </c>
      <c r="O85" t="str">
        <v>Furniture</v>
      </c>
      <c r="P85" t="str">
        <v>Technology</v>
      </c>
      <c r="Q85" t="str">
        <v>Office Supplies</v>
      </c>
    </row>
    <row r="86" spans="2:57" x14ac:dyDescent="0.3">
      <c r="D86" t="str">
        <v>Sub-Category</v>
      </c>
      <c r="E86" t="str">
        <v>Bookcases</v>
      </c>
      <c r="F86" t="str">
        <v>Chairs</v>
      </c>
      <c r="G86" t="str">
        <v>Labels</v>
      </c>
      <c r="H86" t="str">
        <v>Tables</v>
      </c>
      <c r="I86" t="str">
        <v>Storage</v>
      </c>
      <c r="J86" t="str">
        <v>Furnishings</v>
      </c>
      <c r="K86" t="str">
        <v>Art</v>
      </c>
      <c r="L86" t="str">
        <v>Phones</v>
      </c>
      <c r="M86" t="str">
        <v>Binders</v>
      </c>
      <c r="N86" t="str">
        <v>Appliances</v>
      </c>
      <c r="O86" t="str">
        <v>Tables</v>
      </c>
      <c r="P86" t="str">
        <v>Phones</v>
      </c>
      <c r="Q86" t="str">
        <v>Paper</v>
      </c>
    </row>
    <row r="87" spans="2:57" x14ac:dyDescent="0.3">
      <c r="D87" t="str">
        <v>Discount</v>
      </c>
      <c r="E87">
        <v>0</v>
      </c>
      <c r="F87">
        <v>0</v>
      </c>
      <c r="G87">
        <v>0</v>
      </c>
      <c r="H87">
        <v>0.45</v>
      </c>
      <c r="I87">
        <v>0.2</v>
      </c>
      <c r="J87">
        <v>0</v>
      </c>
      <c r="K87">
        <v>0</v>
      </c>
      <c r="L87">
        <v>0.2</v>
      </c>
      <c r="M87">
        <v>0.2</v>
      </c>
      <c r="N87">
        <v>0</v>
      </c>
      <c r="O87">
        <v>0.2</v>
      </c>
      <c r="P87">
        <v>0.2</v>
      </c>
      <c r="Q87">
        <v>0.2</v>
      </c>
    </row>
    <row r="88" spans="2:57" x14ac:dyDescent="0.3">
      <c r="D88" t="str">
        <v>Profit</v>
      </c>
      <c r="E88">
        <v>41.913600000000002</v>
      </c>
      <c r="F88">
        <v>219.58199999999997</v>
      </c>
      <c r="G88">
        <v>6.8713999999999995</v>
      </c>
      <c r="H88">
        <v>-383.03100000000006</v>
      </c>
      <c r="I88">
        <v>2.5163999999999991</v>
      </c>
      <c r="J88">
        <v>14.169399999999996</v>
      </c>
      <c r="K88">
        <v>1.9656000000000002</v>
      </c>
      <c r="L88">
        <v>90.715200000000038</v>
      </c>
      <c r="M88">
        <v>5.7824999999999998</v>
      </c>
      <c r="N88">
        <v>34.469999999999992</v>
      </c>
      <c r="O88">
        <v>85.309199999999805</v>
      </c>
      <c r="P88">
        <v>68.356800000000021</v>
      </c>
      <c r="Q88">
        <v>5.4432</v>
      </c>
    </row>
    <row r="91" spans="2:57" x14ac:dyDescent="0.3">
      <c r="B91" t="str" cm="1">
        <f t="array" ref="B91:BE91">_xlfn.TOROW(G10:J23)</f>
        <v>Category</v>
      </c>
      <c r="C91" t="str">
        <v>Sub-Category</v>
      </c>
      <c r="D91" t="str">
        <v>Discount</v>
      </c>
      <c r="E91" t="str">
        <v>Profit</v>
      </c>
      <c r="F91" t="str">
        <v>Furniture</v>
      </c>
      <c r="G91" t="str">
        <v>Bookcases</v>
      </c>
      <c r="H91">
        <v>0</v>
      </c>
      <c r="I91">
        <v>41.913600000000002</v>
      </c>
      <c r="J91" t="str">
        <v>Furniture</v>
      </c>
      <c r="K91" t="str">
        <v>Chairs</v>
      </c>
      <c r="L91">
        <v>0</v>
      </c>
      <c r="M91">
        <v>219.58199999999997</v>
      </c>
      <c r="N91" t="str">
        <v>Office Supplies</v>
      </c>
      <c r="O91" t="str">
        <v>Labels</v>
      </c>
      <c r="P91">
        <v>0</v>
      </c>
      <c r="Q91">
        <v>6.8713999999999995</v>
      </c>
      <c r="R91" t="str">
        <v>Furniture</v>
      </c>
      <c r="S91" t="str">
        <v>Tables</v>
      </c>
      <c r="T91">
        <v>0.45</v>
      </c>
      <c r="U91">
        <v>-383.03100000000006</v>
      </c>
      <c r="V91" t="str">
        <v>Office Supplies</v>
      </c>
      <c r="W91" t="str">
        <v>Storage</v>
      </c>
      <c r="X91">
        <v>0.2</v>
      </c>
      <c r="Y91">
        <v>2.5163999999999991</v>
      </c>
      <c r="Z91" t="str">
        <v>Furniture</v>
      </c>
      <c r="AA91" t="str">
        <v>Furnishings</v>
      </c>
      <c r="AB91">
        <v>0</v>
      </c>
      <c r="AC91">
        <v>14.169399999999996</v>
      </c>
      <c r="AD91" t="str">
        <v>Office Supplies</v>
      </c>
      <c r="AE91" t="str">
        <v>Art</v>
      </c>
      <c r="AF91">
        <v>0</v>
      </c>
      <c r="AG91">
        <v>1.9656000000000002</v>
      </c>
      <c r="AH91" t="str">
        <v>Technology</v>
      </c>
      <c r="AI91" t="str">
        <v>Phones</v>
      </c>
      <c r="AJ91">
        <v>0.2</v>
      </c>
      <c r="AK91">
        <v>90.715200000000038</v>
      </c>
      <c r="AL91" t="str">
        <v>Office Supplies</v>
      </c>
      <c r="AM91" t="str">
        <v>Binders</v>
      </c>
      <c r="AN91">
        <v>0.2</v>
      </c>
      <c r="AO91">
        <v>5.7824999999999998</v>
      </c>
      <c r="AP91" t="str">
        <v>Office Supplies</v>
      </c>
      <c r="AQ91" t="str">
        <v>Appliances</v>
      </c>
      <c r="AR91">
        <v>0</v>
      </c>
      <c r="AS91">
        <v>34.469999999999992</v>
      </c>
      <c r="AT91" t="str">
        <v>Furniture</v>
      </c>
      <c r="AU91" t="str">
        <v>Tables</v>
      </c>
      <c r="AV91">
        <v>0.2</v>
      </c>
      <c r="AW91">
        <v>85.309199999999805</v>
      </c>
      <c r="AX91" t="str">
        <v>Technology</v>
      </c>
      <c r="AY91" t="str">
        <v>Phones</v>
      </c>
      <c r="AZ91">
        <v>0.2</v>
      </c>
      <c r="BA91">
        <v>68.356800000000021</v>
      </c>
      <c r="BB91" t="str">
        <v>Office Supplies</v>
      </c>
      <c r="BC91" t="str">
        <v>Paper</v>
      </c>
      <c r="BD91">
        <v>0.2</v>
      </c>
      <c r="BE91">
        <v>5.4432</v>
      </c>
    </row>
    <row r="95" spans="2:57" x14ac:dyDescent="0.3">
      <c r="B95" s="1" t="str" cm="1">
        <f t="array" ref="B95:E108">_xlfn.WRAPROWS(_xlfn.ANCHORARRAY(B91),4)</f>
        <v>Category</v>
      </c>
      <c r="C95" s="1" t="str">
        <v>Sub-Category</v>
      </c>
      <c r="D95" s="1" t="str">
        <v>Discount</v>
      </c>
      <c r="E95" s="1" t="str">
        <v>Profit</v>
      </c>
    </row>
    <row r="96" spans="2:57" x14ac:dyDescent="0.3">
      <c r="B96" t="str">
        <v>Furniture</v>
      </c>
      <c r="C96" t="str">
        <v>Bookcases</v>
      </c>
      <c r="D96">
        <v>0</v>
      </c>
      <c r="E96">
        <v>41.913600000000002</v>
      </c>
    </row>
    <row r="97" spans="2:10" x14ac:dyDescent="0.3">
      <c r="B97" t="str">
        <v>Furniture</v>
      </c>
      <c r="C97" t="str">
        <v>Chairs</v>
      </c>
      <c r="D97">
        <v>0</v>
      </c>
      <c r="E97">
        <v>219.58199999999997</v>
      </c>
      <c r="G97" t="str" cm="1">
        <f t="array" ref="G97:J99">_xlfn.CHOOSEROWS(_xlfn.ANCHORARRAY(B95),2, 4, 6)</f>
        <v>Furniture</v>
      </c>
      <c r="H97" t="str">
        <v>Bookcases</v>
      </c>
      <c r="I97">
        <v>0</v>
      </c>
      <c r="J97">
        <v>41.913600000000002</v>
      </c>
    </row>
    <row r="98" spans="2:10" x14ac:dyDescent="0.3">
      <c r="B98" t="str">
        <v>Office Supplies</v>
      </c>
      <c r="C98" t="str">
        <v>Labels</v>
      </c>
      <c r="D98">
        <v>0</v>
      </c>
      <c r="E98">
        <v>6.8713999999999995</v>
      </c>
      <c r="G98" t="str">
        <v>Office Supplies</v>
      </c>
      <c r="H98" t="str">
        <v>Labels</v>
      </c>
      <c r="I98">
        <v>0</v>
      </c>
      <c r="J98">
        <v>6.8713999999999995</v>
      </c>
    </row>
    <row r="99" spans="2:10" x14ac:dyDescent="0.3">
      <c r="B99" t="str">
        <v>Furniture</v>
      </c>
      <c r="C99" t="str">
        <v>Tables</v>
      </c>
      <c r="D99">
        <v>0.45</v>
      </c>
      <c r="E99">
        <v>-383.03100000000006</v>
      </c>
      <c r="G99" t="str">
        <v>Office Supplies</v>
      </c>
      <c r="H99" t="str">
        <v>Storage</v>
      </c>
      <c r="I99">
        <v>0.2</v>
      </c>
      <c r="J99">
        <v>2.5163999999999991</v>
      </c>
    </row>
    <row r="100" spans="2:10" x14ac:dyDescent="0.3">
      <c r="B100" t="str">
        <v>Office Supplies</v>
      </c>
      <c r="C100" t="str">
        <v>Storage</v>
      </c>
      <c r="D100">
        <v>0.2</v>
      </c>
      <c r="E100">
        <v>2.5163999999999991</v>
      </c>
    </row>
    <row r="101" spans="2:10" x14ac:dyDescent="0.3">
      <c r="B101" t="str">
        <v>Furniture</v>
      </c>
      <c r="C101" t="str">
        <v>Furnishings</v>
      </c>
      <c r="D101">
        <v>0</v>
      </c>
      <c r="E101">
        <v>14.169399999999996</v>
      </c>
      <c r="G101" t="str" cm="1">
        <f t="array" ref="G101:G114">_xlfn.CHOOSECOLS(_xlfn.ANCHORARRAY(B95),2)</f>
        <v>Sub-Category</v>
      </c>
    </row>
    <row r="102" spans="2:10" x14ac:dyDescent="0.3">
      <c r="B102" t="str">
        <v>Office Supplies</v>
      </c>
      <c r="C102" t="str">
        <v>Art</v>
      </c>
      <c r="D102">
        <v>0</v>
      </c>
      <c r="E102">
        <v>1.9656000000000002</v>
      </c>
      <c r="G102" t="str">
        <v>Bookcases</v>
      </c>
    </row>
    <row r="103" spans="2:10" x14ac:dyDescent="0.3">
      <c r="B103" t="str">
        <v>Technology</v>
      </c>
      <c r="C103" t="str">
        <v>Phones</v>
      </c>
      <c r="D103">
        <v>0.2</v>
      </c>
      <c r="E103">
        <v>90.715200000000038</v>
      </c>
      <c r="G103" t="str">
        <v>Chairs</v>
      </c>
    </row>
    <row r="104" spans="2:10" x14ac:dyDescent="0.3">
      <c r="B104" t="str">
        <v>Office Supplies</v>
      </c>
      <c r="C104" t="str">
        <v>Binders</v>
      </c>
      <c r="D104">
        <v>0.2</v>
      </c>
      <c r="E104">
        <v>5.7824999999999998</v>
      </c>
      <c r="G104" t="str">
        <v>Labels</v>
      </c>
    </row>
    <row r="105" spans="2:10" x14ac:dyDescent="0.3">
      <c r="B105" t="str">
        <v>Office Supplies</v>
      </c>
      <c r="C105" t="str">
        <v>Appliances</v>
      </c>
      <c r="D105">
        <v>0</v>
      </c>
      <c r="E105">
        <v>34.469999999999992</v>
      </c>
      <c r="G105" t="str">
        <v>Tables</v>
      </c>
    </row>
    <row r="106" spans="2:10" x14ac:dyDescent="0.3">
      <c r="B106" t="str">
        <v>Furniture</v>
      </c>
      <c r="C106" t="str">
        <v>Tables</v>
      </c>
      <c r="D106">
        <v>0.2</v>
      </c>
      <c r="E106">
        <v>85.309199999999805</v>
      </c>
      <c r="G106" t="str">
        <v>Storage</v>
      </c>
    </row>
    <row r="107" spans="2:10" x14ac:dyDescent="0.3">
      <c r="B107" t="str">
        <v>Technology</v>
      </c>
      <c r="C107" t="str">
        <v>Phones</v>
      </c>
      <c r="D107">
        <v>0.2</v>
      </c>
      <c r="E107">
        <v>68.356800000000021</v>
      </c>
      <c r="G107" t="str">
        <v>Furnishings</v>
      </c>
    </row>
    <row r="108" spans="2:10" x14ac:dyDescent="0.3">
      <c r="B108" t="str">
        <v>Office Supplies</v>
      </c>
      <c r="C108" t="str">
        <v>Paper</v>
      </c>
      <c r="D108">
        <v>0.2</v>
      </c>
      <c r="E108">
        <v>5.4432</v>
      </c>
      <c r="G108" t="str">
        <v>Art</v>
      </c>
    </row>
    <row r="109" spans="2:10" x14ac:dyDescent="0.3">
      <c r="G109" t="str">
        <v>Phones</v>
      </c>
    </row>
    <row r="110" spans="2:10" x14ac:dyDescent="0.3">
      <c r="G110" t="str">
        <v>Binders</v>
      </c>
    </row>
    <row r="111" spans="2:10" x14ac:dyDescent="0.3">
      <c r="G111" t="str">
        <v>Appliances</v>
      </c>
    </row>
    <row r="112" spans="2:10" x14ac:dyDescent="0.3">
      <c r="G112" t="str">
        <v>Tables</v>
      </c>
    </row>
    <row r="113" spans="7:7" x14ac:dyDescent="0.3">
      <c r="G113" t="str">
        <v>Phones</v>
      </c>
    </row>
    <row r="114" spans="7:7" x14ac:dyDescent="0.3">
      <c r="G114" t="str">
        <v>Paper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2025-02-05T05:34:06Z</dcterms:created>
  <dcterms:modified xsi:type="dcterms:W3CDTF">2025-02-05T06:41:10Z</dcterms:modified>
</cp:coreProperties>
</file>