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.0.7. The Data Psychology\09. Excel\"/>
    </mc:Choice>
  </mc:AlternateContent>
  <xr:revisionPtr revIDLastSave="0" documentId="13_ncr:1_{21FF12F8-D42C-4471-BCD4-C7745C166AA9}" xr6:coauthVersionLast="47" xr6:coauthVersionMax="47" xr10:uidLastSave="{00000000-0000-0000-0000-000000000000}"/>
  <bookViews>
    <workbookView xWindow="-108" yWindow="-108" windowWidth="23256" windowHeight="12456" tabRatio="743" firstSheet="1" activeTab="10" xr2:uid="{D3DCCF8C-DE0D-4D7E-9813-A00536AAF120}"/>
  </bookViews>
  <sheets>
    <sheet name="Scenario Summary 3" sheetId="4" r:id="rId1"/>
    <sheet name="Scenario Summary 4" sheetId="5" r:id="rId2"/>
    <sheet name="Scenario Summary 5" sheetId="10" r:id="rId3"/>
    <sheet name="Scenario Summary 6" sheetId="11" r:id="rId4"/>
    <sheet name="Scenario manager" sheetId="1" r:id="rId5"/>
    <sheet name="Goal Seek" sheetId="6" r:id="rId6"/>
    <sheet name="Date Table" sheetId="7" r:id="rId7"/>
    <sheet name="Forecast sheet" sheetId="8" r:id="rId8"/>
    <sheet name="Sheet1" sheetId="9" r:id="rId9"/>
    <sheet name="Sheet4" sheetId="12" r:id="rId10"/>
    <sheet name="Sheet5" sheetId="13" r:id="rId11"/>
  </sheets>
  <definedNames>
    <definedName name="Price">'Scenario manager'!$C$3</definedName>
    <definedName name="Profit">'Scenario manager'!$C$9</definedName>
    <definedName name="QTY">'Scenario manager'!$C$4</definedName>
    <definedName name="Totalrevenue">'Scenario manager'!$C$5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3" l="1"/>
  <c r="H6" i="13"/>
  <c r="H5" i="13"/>
  <c r="E16" i="12"/>
  <c r="E15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13" i="12"/>
  <c r="E12" i="12"/>
  <c r="E33" i="12"/>
  <c r="C33" i="12" a="1"/>
  <c r="C33" i="12" s="1"/>
  <c r="B33" i="12" a="1"/>
  <c r="B33" i="12" s="1"/>
  <c r="L6" i="6"/>
  <c r="L7" i="6" s="1"/>
  <c r="L8" i="6" s="1"/>
  <c r="F7" i="9"/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2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33" i="8"/>
  <c r="B6" i="7"/>
  <c r="B4" i="7"/>
  <c r="I7" i="6"/>
  <c r="I5" i="6"/>
  <c r="F7" i="6"/>
  <c r="F5" i="6"/>
  <c r="C7" i="6"/>
  <c r="C5" i="6"/>
  <c r="H7" i="1"/>
  <c r="H5" i="1"/>
  <c r="H6" i="1" s="1"/>
  <c r="C7" i="1"/>
  <c r="C5" i="1"/>
  <c r="C33" i="8" l="1"/>
  <c r="D38" i="8" a="1"/>
  <c r="D38" i="8" s="1"/>
  <c r="D52" i="8" a="1"/>
  <c r="D52" i="8" s="1"/>
  <c r="D51" i="8" a="1"/>
  <c r="D51" i="8" s="1"/>
  <c r="D47" i="8" a="1"/>
  <c r="D47" i="8" s="1"/>
  <c r="C54" i="8"/>
  <c r="C35" i="8"/>
  <c r="C48" i="8"/>
  <c r="C52" i="8"/>
  <c r="D35" i="8" a="1"/>
  <c r="D35" i="8" s="1"/>
  <c r="L3" i="8"/>
  <c r="D54" i="8" a="1"/>
  <c r="D54" i="8" s="1"/>
  <c r="O3" i="8"/>
  <c r="C56" i="8"/>
  <c r="C39" i="8"/>
  <c r="D40" i="8" a="1"/>
  <c r="D40" i="8" s="1"/>
  <c r="C55" i="8"/>
  <c r="C36" i="8"/>
  <c r="D39" i="8" a="1"/>
  <c r="D39" i="8" s="1"/>
  <c r="D37" i="8" a="1"/>
  <c r="D37" i="8" s="1"/>
  <c r="D60" i="8" a="1"/>
  <c r="D60" i="8" s="1"/>
  <c r="C47" i="8"/>
  <c r="C46" i="8"/>
  <c r="C60" i="8"/>
  <c r="C44" i="8"/>
  <c r="C61" i="8"/>
  <c r="C53" i="8"/>
  <c r="C45" i="8"/>
  <c r="C34" i="8"/>
  <c r="D48" i="8" a="1"/>
  <c r="D48" i="8" s="1"/>
  <c r="D36" i="8" a="1"/>
  <c r="D36" i="8" s="1"/>
  <c r="C59" i="8"/>
  <c r="C51" i="8"/>
  <c r="C43" i="8"/>
  <c r="D59" i="8" a="1"/>
  <c r="D59" i="8" s="1"/>
  <c r="D46" i="8" a="1"/>
  <c r="D46" i="8" s="1"/>
  <c r="C58" i="8"/>
  <c r="C50" i="8"/>
  <c r="C42" i="8"/>
  <c r="D56" i="8" a="1"/>
  <c r="D56" i="8" s="1"/>
  <c r="D44" i="8" a="1"/>
  <c r="D44" i="8" s="1"/>
  <c r="D33" i="8" a="1"/>
  <c r="D33" i="8" s="1"/>
  <c r="C57" i="8"/>
  <c r="C49" i="8"/>
  <c r="C40" i="8"/>
  <c r="D55" i="8" a="1"/>
  <c r="D55" i="8" s="1"/>
  <c r="D43" i="8" a="1"/>
  <c r="D43" i="8" s="1"/>
  <c r="C38" i="8"/>
  <c r="D58" i="8" a="1"/>
  <c r="D58" i="8" s="1"/>
  <c r="D50" i="8" a="1"/>
  <c r="D50" i="8" s="1"/>
  <c r="D42" i="8" a="1"/>
  <c r="D42" i="8" s="1"/>
  <c r="D34" i="8" a="1"/>
  <c r="D34" i="8" s="1"/>
  <c r="C37" i="8"/>
  <c r="D57" i="8" a="1"/>
  <c r="D57" i="8" s="1"/>
  <c r="D49" i="8" a="1"/>
  <c r="D49" i="8" s="1"/>
  <c r="D41" i="8" a="1"/>
  <c r="D41" i="8" s="1"/>
  <c r="C41" i="8"/>
  <c r="D61" i="8" a="1"/>
  <c r="D61" i="8" s="1"/>
  <c r="D53" i="8" a="1"/>
  <c r="D53" i="8" s="1"/>
  <c r="D45" i="8" a="1"/>
  <c r="D45" i="8" s="1"/>
  <c r="B5" i="7"/>
  <c r="B7" i="7" s="1"/>
  <c r="B8" i="7" s="1"/>
  <c r="I6" i="6"/>
  <c r="I8" i="6" s="1"/>
  <c r="I9" i="6" s="1"/>
  <c r="F6" i="6"/>
  <c r="F8" i="6" s="1"/>
  <c r="F9" i="6" s="1"/>
  <c r="C6" i="6"/>
  <c r="C8" i="6" s="1"/>
  <c r="C9" i="6" s="1"/>
  <c r="H8" i="1"/>
  <c r="H9" i="1" s="1"/>
  <c r="C6" i="1"/>
  <c r="C8" i="1" s="1"/>
  <c r="C9" i="1" s="1"/>
  <c r="E14" i="7" l="1"/>
  <c r="I13" i="7"/>
  <c r="E55" i="8"/>
  <c r="E60" i="8"/>
  <c r="E52" i="8"/>
  <c r="E44" i="8"/>
  <c r="E40" i="8"/>
  <c r="E42" i="8"/>
  <c r="E45" i="8"/>
  <c r="E48" i="8"/>
  <c r="E50" i="8"/>
  <c r="E58" i="8"/>
  <c r="E46" i="8"/>
  <c r="E56" i="8"/>
  <c r="E37" i="8"/>
  <c r="E33" i="8"/>
  <c r="E49" i="8"/>
  <c r="E51" i="8"/>
  <c r="E53" i="8"/>
  <c r="E39" i="8"/>
  <c r="E57" i="8"/>
  <c r="E59" i="8"/>
  <c r="E61" i="8"/>
  <c r="E47" i="8"/>
  <c r="E34" i="8"/>
  <c r="E36" i="8"/>
  <c r="E38" i="8"/>
  <c r="E35" i="8"/>
  <c r="E54" i="8"/>
  <c r="E41" i="8"/>
  <c r="E43" i="8"/>
  <c r="E3" i="7"/>
  <c r="I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<sst xmlns="http://schemas.openxmlformats.org/spreadsheetml/2006/main" count="175" uniqueCount="69">
  <si>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</si>
  <si>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</si>
  <si>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</si>
  <si>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</si>
  <si>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</si>
  <si>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</si>
  <si>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</si>
  <si>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</si>
  <si>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 xml:space="preserve"> </t>
  </si>
  <si>
    <t>100 QTY</t>
  </si>
  <si>
    <t>Created by amit makode on 25-09-2024</t>
  </si>
  <si>
    <t>50 QTY</t>
  </si>
  <si>
    <t>Created by amit makode on 25-09-2024
Modified by amit makode on 25-09-2024</t>
  </si>
  <si>
    <t>200 QTY</t>
  </si>
  <si>
    <t>250 QTY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</si>
  <si>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</si>
  <si>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</si>
  <si>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</si>
  <si>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</si>
  <si>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</si>
  <si>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</si>
  <si>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</si>
  <si>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QTY</t>
  </si>
  <si>
    <t>$C$3</t>
  </si>
  <si>
    <t>100 price</t>
  </si>
  <si>
    <t>200 Price</t>
  </si>
  <si>
    <t>150 price</t>
  </si>
  <si>
    <t>$H$3</t>
  </si>
  <si>
    <t>$H$4</t>
  </si>
  <si>
    <t>$H$9</t>
  </si>
  <si>
    <t>new1</t>
  </si>
  <si>
    <t>New2</t>
  </si>
  <si>
    <t>Date</t>
  </si>
  <si>
    <t>Sales</t>
  </si>
  <si>
    <t>Forecast1</t>
  </si>
  <si>
    <t>Forecast2</t>
  </si>
  <si>
    <t>Forecst4</t>
  </si>
  <si>
    <t>y = mx+c</t>
  </si>
  <si>
    <t>Slop(M)</t>
  </si>
  <si>
    <t>Intercept (C)</t>
  </si>
  <si>
    <t>Line Equetion</t>
  </si>
  <si>
    <r>
      <t xml:space="preserve">B5: </t>
    </r>
    <r>
      <rPr>
        <sz val="9.6"/>
        <color theme="1"/>
        <rFont val="Courier New"/>
        <family val="3"/>
      </rPr>
      <t>=B1 * (1 + B2 / B3) ^ (B3 * B4)</t>
    </r>
  </si>
  <si>
    <t>Principal</t>
  </si>
  <si>
    <t>Rate</t>
  </si>
  <si>
    <t>Years</t>
  </si>
  <si>
    <t>CI</t>
  </si>
  <si>
    <t>T</t>
  </si>
  <si>
    <t>N</t>
  </si>
  <si>
    <t>QTY100</t>
  </si>
  <si>
    <t>Created by AM on 06-02-2025</t>
  </si>
  <si>
    <t>qty200</t>
  </si>
  <si>
    <t>Totalrevenue</t>
  </si>
  <si>
    <t>qty100</t>
  </si>
  <si>
    <t>qty300</t>
  </si>
  <si>
    <t>qty400</t>
  </si>
  <si>
    <t>principle</t>
  </si>
  <si>
    <t>rate</t>
  </si>
  <si>
    <t>year</t>
  </si>
  <si>
    <t>Interest</t>
  </si>
  <si>
    <t>total</t>
  </si>
  <si>
    <t>EMI</t>
  </si>
  <si>
    <t xml:space="preserve">m </t>
  </si>
  <si>
    <t>c</t>
  </si>
  <si>
    <t>slop</t>
  </si>
  <si>
    <t>intercept</t>
  </si>
  <si>
    <t>TV</t>
  </si>
  <si>
    <t>Radio</t>
  </si>
  <si>
    <t>Newspaper</t>
  </si>
  <si>
    <t>y=c+x1m1+x2m2+x3m3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</si>
</sst>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Segoe UI"/>
      <family val="2"/>
    </font>
    <font>
      <sz val="9.6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theme="8"/>
      </left>
      <right/>
      <top/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1" fillId="0" borderId="5" xfId="2" applyBorder="1"/>
    <xf numFmtId="0" fontId="1" fillId="0" borderId="6" xfId="2" applyBorder="1"/>
    <xf numFmtId="0" fontId="1" fillId="0" borderId="1" xfId="1"/>
    <xf numFmtId="0" fontId="0" fillId="0" borderId="0" xfId="0" applyFill="1" applyBorder="1" applyAlignment="1"/>
    <xf numFmtId="0" fontId="0" fillId="0" borderId="8" xfId="0" applyFill="1" applyBorder="1" applyAlignment="1"/>
    <xf numFmtId="0" fontId="4" fillId="3" borderId="9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10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right"/>
    </xf>
    <xf numFmtId="0" fontId="7" fillId="3" borderId="9" xfId="0" applyFont="1" applyFill="1" applyBorder="1" applyAlignment="1">
      <alignment horizontal="right"/>
    </xf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  <xf numFmtId="0" fontId="1" fillId="0" borderId="17" xfId="2" applyBorder="1"/>
    <xf numFmtId="0" fontId="0" fillId="0" borderId="27" xfId="0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0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1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26" xfId="0" applyFont="1" applyFill="1" applyBorder="1"/>
    <xf numFmtId="0" fontId="0" fillId="7" borderId="28" xfId="0" applyFont="1" applyFill="1" applyBorder="1"/>
    <xf numFmtId="15" fontId="0" fillId="0" borderId="0" xfId="0" applyNumberFormat="1"/>
    <xf numFmtId="0" fontId="0" fillId="9" borderId="0" xfId="0" applyFill="1"/>
    <xf numFmtId="15" fontId="0" fillId="11" borderId="29" xfId="0" applyNumberFormat="1" applyFill="1" applyBorder="1"/>
    <xf numFmtId="0" fontId="3" fillId="0" borderId="0" xfId="0" applyFont="1"/>
    <xf numFmtId="0" fontId="3" fillId="6" borderId="0" xfId="0" applyFont="1" applyFill="1"/>
    <xf numFmtId="0" fontId="9" fillId="0" borderId="0" xfId="0" applyFont="1"/>
    <xf numFmtId="0" fontId="1" fillId="11" borderId="1" xfId="1" applyFill="1"/>
    <xf numFmtId="2" fontId="1" fillId="7" borderId="1" xfId="1" applyNumberFormat="1" applyFill="1" applyAlignment="1">
      <alignment horizontal="center" vertical="center" readingOrder="1"/>
    </xf>
    <xf numFmtId="2" fontId="1" fillId="12" borderId="1" xfId="1" applyNumberFormat="1" applyFill="1"/>
    <xf numFmtId="0" fontId="3" fillId="12" borderId="0" xfId="0" applyFont="1" applyFill="1"/>
    <xf numFmtId="0" fontId="1" fillId="10" borderId="29" xfId="1" applyFill="1" applyBorder="1"/>
    <xf numFmtId="0" fontId="10" fillId="0" borderId="0" xfId="0" applyFont="1" applyAlignment="1">
      <alignment horizontal="left" vertical="center" indent="1"/>
    </xf>
    <xf numFmtId="0" fontId="0" fillId="7" borderId="0" xfId="0" applyFill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5" fontId="3" fillId="0" borderId="0" xfId="0" applyNumberFormat="1" applyFont="1"/>
    <xf numFmtId="2" fontId="0" fillId="0" borderId="0" xfId="0" applyNumberFormat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colors>
    <mruColors>
      <color rgb="FFE5F5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866103378415335E-2"/>
          <c:y val="0.16708333333333336"/>
          <c:w val="0.83963390361640888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'Forecast sheet'!$B$1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2141294838145228E-3"/>
                  <c:y val="-0.14134514435695539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4752187226596674"/>
                  <c:y val="-0.12282662583843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 sheet'!$A$2:$A$31</c:f>
              <c:numCache>
                <c:formatCode>d\-mmm\-yy</c:formatCode>
                <c:ptCount val="30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</c:numCache>
            </c:numRef>
          </c:xVal>
          <c:yVal>
            <c:numRef>
              <c:f>'Forecast sheet'!$B$2:$B$31</c:f>
              <c:numCache>
                <c:formatCode>General</c:formatCode>
                <c:ptCount val="30"/>
                <c:pt idx="0">
                  <c:v>64</c:v>
                </c:pt>
                <c:pt idx="1">
                  <c:v>79</c:v>
                </c:pt>
                <c:pt idx="2">
                  <c:v>76</c:v>
                </c:pt>
                <c:pt idx="3">
                  <c:v>72</c:v>
                </c:pt>
                <c:pt idx="4">
                  <c:v>66</c:v>
                </c:pt>
                <c:pt idx="5">
                  <c:v>72</c:v>
                </c:pt>
                <c:pt idx="6">
                  <c:v>58</c:v>
                </c:pt>
                <c:pt idx="7">
                  <c:v>80</c:v>
                </c:pt>
                <c:pt idx="8">
                  <c:v>79</c:v>
                </c:pt>
                <c:pt idx="9">
                  <c:v>81</c:v>
                </c:pt>
                <c:pt idx="10">
                  <c:v>84</c:v>
                </c:pt>
                <c:pt idx="11">
                  <c:v>57</c:v>
                </c:pt>
                <c:pt idx="12">
                  <c:v>81</c:v>
                </c:pt>
                <c:pt idx="13">
                  <c:v>68</c:v>
                </c:pt>
                <c:pt idx="14">
                  <c:v>59</c:v>
                </c:pt>
                <c:pt idx="15">
                  <c:v>66</c:v>
                </c:pt>
                <c:pt idx="16">
                  <c:v>54</c:v>
                </c:pt>
                <c:pt idx="17">
                  <c:v>82</c:v>
                </c:pt>
                <c:pt idx="18">
                  <c:v>68</c:v>
                </c:pt>
                <c:pt idx="19">
                  <c:v>60</c:v>
                </c:pt>
                <c:pt idx="20">
                  <c:v>84</c:v>
                </c:pt>
                <c:pt idx="21">
                  <c:v>62</c:v>
                </c:pt>
                <c:pt idx="22">
                  <c:v>64</c:v>
                </c:pt>
                <c:pt idx="23">
                  <c:v>64</c:v>
                </c:pt>
                <c:pt idx="24">
                  <c:v>59</c:v>
                </c:pt>
                <c:pt idx="25">
                  <c:v>65</c:v>
                </c:pt>
                <c:pt idx="26">
                  <c:v>51</c:v>
                </c:pt>
                <c:pt idx="27">
                  <c:v>69</c:v>
                </c:pt>
                <c:pt idx="28">
                  <c:v>79</c:v>
                </c:pt>
                <c:pt idx="29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D-4505-83F2-346E134E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363264"/>
        <c:axId val="1224369024"/>
      </c:scatterChart>
      <c:valAx>
        <c:axId val="122436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69024"/>
        <c:crosses val="autoZero"/>
        <c:crossBetween val="midCat"/>
      </c:valAx>
      <c:valAx>
        <c:axId val="12243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6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89637273849917"/>
          <c:y val="0.49933872849227173"/>
          <c:w val="0.23280025707038957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'Forecast sheet'!$A$33:$A$61</c:f>
              <c:numCache>
                <c:formatCode>d\-mmm\-yy</c:formatCode>
                <c:ptCount val="29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cat>
          <c:val>
            <c:numRef>
              <c:f>'Forecast sheet'!$B$33:$B$61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D-4188-BCEC-91B94990414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'Forecast sheet'!$A$33:$A$61</c:f>
              <c:numCache>
                <c:formatCode>d\-mmm\-yy</c:formatCode>
                <c:ptCount val="29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cat>
          <c:val>
            <c:numRef>
              <c:f>'Forecast sheet'!$C$33:$C$61</c:f>
              <c:numCache>
                <c:formatCode>General</c:formatCode>
                <c:ptCount val="29"/>
                <c:pt idx="0">
                  <c:v>65.432258064514826</c:v>
                </c:pt>
                <c:pt idx="1">
                  <c:v>65.197177419353466</c:v>
                </c:pt>
                <c:pt idx="2">
                  <c:v>64.962096774193924</c:v>
                </c:pt>
                <c:pt idx="3">
                  <c:v>64.727016129032563</c:v>
                </c:pt>
                <c:pt idx="4">
                  <c:v>64.491935483871202</c:v>
                </c:pt>
                <c:pt idx="5">
                  <c:v>64.256854838709842</c:v>
                </c:pt>
                <c:pt idx="6">
                  <c:v>64.021774193548481</c:v>
                </c:pt>
                <c:pt idx="7">
                  <c:v>63.78669354838712</c:v>
                </c:pt>
                <c:pt idx="8">
                  <c:v>63.55161290322576</c:v>
                </c:pt>
                <c:pt idx="9">
                  <c:v>63.316532258064399</c:v>
                </c:pt>
                <c:pt idx="10">
                  <c:v>63.081451612903038</c:v>
                </c:pt>
                <c:pt idx="11">
                  <c:v>62.846370967741677</c:v>
                </c:pt>
                <c:pt idx="12">
                  <c:v>62.611290322580317</c:v>
                </c:pt>
                <c:pt idx="13">
                  <c:v>62.376209677418956</c:v>
                </c:pt>
                <c:pt idx="14">
                  <c:v>62.141129032257595</c:v>
                </c:pt>
                <c:pt idx="15">
                  <c:v>61.906048387096234</c:v>
                </c:pt>
                <c:pt idx="16">
                  <c:v>61.670967741934874</c:v>
                </c:pt>
                <c:pt idx="17">
                  <c:v>61.435887096773513</c:v>
                </c:pt>
                <c:pt idx="18">
                  <c:v>61.200806451612152</c:v>
                </c:pt>
                <c:pt idx="19">
                  <c:v>60.965725806450791</c:v>
                </c:pt>
                <c:pt idx="20">
                  <c:v>60.730645161289431</c:v>
                </c:pt>
                <c:pt idx="21">
                  <c:v>60.49556451612807</c:v>
                </c:pt>
                <c:pt idx="22">
                  <c:v>60.260483870966709</c:v>
                </c:pt>
                <c:pt idx="23">
                  <c:v>60.025403225805348</c:v>
                </c:pt>
                <c:pt idx="24">
                  <c:v>59.790322580643988</c:v>
                </c:pt>
                <c:pt idx="25">
                  <c:v>59.555241935482627</c:v>
                </c:pt>
                <c:pt idx="26">
                  <c:v>59.320161290321266</c:v>
                </c:pt>
                <c:pt idx="27">
                  <c:v>59.085080645159906</c:v>
                </c:pt>
                <c:pt idx="28">
                  <c:v>58.850000000000364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D-4188-BCEC-91B94990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952512"/>
        <c:axId val="970928512"/>
      </c:lineChart>
      <c:dateAx>
        <c:axId val="9709525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28512"/>
        <c:crosses val="autoZero"/>
        <c:auto val="1"/>
        <c:lblOffset val="100"/>
        <c:baseTimeUnit val="days"/>
      </c:dateAx>
      <c:valAx>
        <c:axId val="9709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0667585301837268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cat>
            <c:numRef>
              <c:f>Sheet4!$A$2:$A$32</c:f>
              <c:numCache>
                <c:formatCode>d\-mmm\-yy</c:formatCode>
                <c:ptCount val="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</c:numCache>
            </c:numRef>
          </c:cat>
          <c:val>
            <c:numRef>
              <c:f>Sheet4!$B$2:$B$32</c:f>
              <c:numCache>
                <c:formatCode>General</c:formatCode>
                <c:ptCount val="31"/>
                <c:pt idx="0">
                  <c:v>50</c:v>
                </c:pt>
                <c:pt idx="1">
                  <c:v>52</c:v>
                </c:pt>
                <c:pt idx="2">
                  <c:v>54</c:v>
                </c:pt>
                <c:pt idx="3">
                  <c:v>59</c:v>
                </c:pt>
                <c:pt idx="4">
                  <c:v>63</c:v>
                </c:pt>
                <c:pt idx="5">
                  <c:v>64</c:v>
                </c:pt>
                <c:pt idx="6">
                  <c:v>56</c:v>
                </c:pt>
                <c:pt idx="7">
                  <c:v>67</c:v>
                </c:pt>
                <c:pt idx="8">
                  <c:v>70</c:v>
                </c:pt>
                <c:pt idx="9">
                  <c:v>62</c:v>
                </c:pt>
                <c:pt idx="10">
                  <c:v>70</c:v>
                </c:pt>
                <c:pt idx="11">
                  <c:v>71</c:v>
                </c:pt>
                <c:pt idx="12">
                  <c:v>73</c:v>
                </c:pt>
                <c:pt idx="13">
                  <c:v>74</c:v>
                </c:pt>
                <c:pt idx="14">
                  <c:v>78</c:v>
                </c:pt>
                <c:pt idx="15">
                  <c:v>85</c:v>
                </c:pt>
                <c:pt idx="16">
                  <c:v>80</c:v>
                </c:pt>
                <c:pt idx="17">
                  <c:v>81</c:v>
                </c:pt>
                <c:pt idx="18">
                  <c:v>82</c:v>
                </c:pt>
                <c:pt idx="19">
                  <c:v>88</c:v>
                </c:pt>
                <c:pt idx="20">
                  <c:v>86</c:v>
                </c:pt>
                <c:pt idx="21">
                  <c:v>84</c:v>
                </c:pt>
                <c:pt idx="22">
                  <c:v>87</c:v>
                </c:pt>
                <c:pt idx="23">
                  <c:v>84</c:v>
                </c:pt>
                <c:pt idx="24">
                  <c:v>79</c:v>
                </c:pt>
                <c:pt idx="25">
                  <c:v>76</c:v>
                </c:pt>
                <c:pt idx="26">
                  <c:v>76</c:v>
                </c:pt>
                <c:pt idx="27">
                  <c:v>79</c:v>
                </c:pt>
                <c:pt idx="28">
                  <c:v>80</c:v>
                </c:pt>
                <c:pt idx="29">
                  <c:v>88</c:v>
                </c:pt>
                <c:pt idx="3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3-48EA-87CD-8AC4EF74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808015"/>
        <c:axId val="903802255"/>
      </c:lineChart>
      <c:dateAx>
        <c:axId val="90380801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802255"/>
        <c:crosses val="autoZero"/>
        <c:auto val="1"/>
        <c:lblOffset val="100"/>
        <c:baseTimeUnit val="days"/>
      </c:dateAx>
      <c:valAx>
        <c:axId val="90380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80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Sheet5!$A$2:$A$16</c:f>
              <c:numCache>
                <c:formatCode>General</c:formatCode>
                <c:ptCount val="15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E-433F-888D-24049D4A18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Sheet5!$B$2:$B$16</c:f>
              <c:numCache>
                <c:formatCode>General</c:formatCode>
                <c:ptCount val="15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E-433F-888D-24049D4A182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Sheet5!$C$2:$C$16</c:f>
              <c:numCache>
                <c:formatCode>General</c:formatCode>
                <c:ptCount val="15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3E-433F-888D-24049D4A182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Sheet5!$D$2:$D$16</c:f>
              <c:numCache>
                <c:formatCode>General</c:formatCode>
                <c:ptCount val="15"/>
                <c:pt idx="0">
                  <c:v>22.1</c:v>
                </c:pt>
                <c:pt idx="1">
                  <c:v>10.4</c:v>
                </c:pt>
                <c:pt idx="2">
                  <c:v>12</c:v>
                </c:pt>
                <c:pt idx="3">
                  <c:v>16.5</c:v>
                </c:pt>
                <c:pt idx="4">
                  <c:v>17.899999999999999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15.6</c:v>
                </c:pt>
                <c:pt idx="10">
                  <c:v>12.6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13.7</c:v>
                </c:pt>
                <c:pt idx="1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3E-433F-888D-24049D4A1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871855"/>
        <c:axId val="903872335"/>
      </c:lineChart>
      <c:catAx>
        <c:axId val="90387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872335"/>
        <c:crosses val="autoZero"/>
        <c:auto val="1"/>
        <c:lblAlgn val="ctr"/>
        <c:lblOffset val="100"/>
        <c:noMultiLvlLbl val="0"/>
      </c:catAx>
      <c:valAx>
        <c:axId val="9038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8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390940</xdr:colOff>
      <xdr:row>5</xdr:row>
      <xdr:rowOff>185530</xdr:rowOff>
    </xdr:from>
    <xdr:to>
      <xdr:col>18</xdr:col>
      <xdr:colOff>86140</xdr:colOff>
      <xdr:row>20</xdr:row>
      <xdr:rowOff>145773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B3A21-8796-C9B8-363E-674FEC551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384314</xdr:colOff>
      <xdr:row>24</xdr:row>
      <xdr:rowOff>53009</xdr:rowOff>
    </xdr:from>
    <xdr:to>
      <xdr:col>17</xdr:col>
      <xdr:colOff>543340</xdr:colOff>
      <xdr:row>38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2F679A-AF24-E593-40DF-CC43CD4A9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364435</xdr:colOff>
      <xdr:row>6</xdr:row>
      <xdr:rowOff>178904</xdr:rowOff>
    </xdr:from>
    <xdr:to>
      <xdr:col>14</xdr:col>
      <xdr:colOff>59635</xdr:colOff>
      <xdr:row>21</xdr:row>
      <xdr:rowOff>139148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4CFB17-9ABD-0611-A96A-C40808D61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487680</xdr:colOff>
      <xdr:row>0</xdr:row>
      <xdr:rowOff>160020</xdr:rowOff>
    </xdr:from>
    <xdr:to>
      <xdr:col>23</xdr:col>
      <xdr:colOff>182880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F58A4-FED8-97F8-B95C-92DAEC33E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E44F-769D-4555-881C-1D73AD8EF845}">
  <sheetPr>
    <outlinePr summaryBelow="0"/>
  </sheetPr>
  <dimension ref="B1:K12"/>
  <sheetViews>
    <sheetView showGridLines="0" workbookViewId="0">
      <selection activeCell="D7" sqref="D7"/>
    </sheetView>
  </sheetViews>
  <sheetFormatPr defaultRowHeight="14.4" outlineLevelRow="1" outlineLevelCol="1" x14ac:dyDescent="0.3"/>
  <cols>
    <col min="3" max="3" width="5.5546875" bestFit="1" customWidth="1"/>
    <col min="4" max="11" width="12.6640625" bestFit="1" customWidth="1" outlineLevel="1"/>
  </cols>
  <sheetData>
    <row r="1" spans="2:11" ht="15" thickBot="1" x14ac:dyDescent="0.35"/>
    <row r="2" spans="2:11" ht="15.6" x14ac:dyDescent="0.3">
      <c r="B2" s="10" t="s">
        <v>15</v>
      </c>
      <c r="C2" s="10"/>
      <c r="D2" s="15"/>
      <c r="E2" s="15"/>
      <c r="F2" s="15"/>
      <c r="G2" s="15"/>
      <c r="H2" s="15"/>
      <c r="I2" s="15"/>
      <c r="J2" s="15"/>
      <c r="K2" s="15"/>
    </row>
    <row r="3" spans="2:11" ht="15.6" collapsed="1" x14ac:dyDescent="0.3">
      <c r="B3" s="9"/>
      <c r="C3" s="9"/>
      <c r="D3" s="16" t="s">
        <v>17</v>
      </c>
      <c r="E3" s="16" t="s">
        <v>9</v>
      </c>
      <c r="F3" s="16" t="s">
        <v>11</v>
      </c>
      <c r="G3" s="16" t="s">
        <v>13</v>
      </c>
      <c r="H3" s="16" t="s">
        <v>14</v>
      </c>
      <c r="I3" s="16" t="s">
        <v>24</v>
      </c>
      <c r="J3" s="16" t="s">
        <v>25</v>
      </c>
      <c r="K3" s="16" t="s">
        <v>26</v>
      </c>
    </row>
    <row r="4" spans="2:11" ht="64.8" hidden="1" outlineLevel="1" x14ac:dyDescent="0.3">
      <c r="B4" s="12"/>
      <c r="C4" s="12"/>
      <c r="D4" s="7"/>
      <c r="E4" s="18" t="s">
        <v>10</v>
      </c>
      <c r="F4" s="18" t="s">
        <v>12</v>
      </c>
      <c r="G4" s="18" t="s">
        <v>10</v>
      </c>
      <c r="H4" s="18" t="s">
        <v>10</v>
      </c>
      <c r="I4" s="18" t="s">
        <v>10</v>
      </c>
      <c r="J4" s="18" t="s">
        <v>12</v>
      </c>
      <c r="K4" s="18" t="s">
        <v>10</v>
      </c>
    </row>
    <row r="5" spans="2:11" x14ac:dyDescent="0.3">
      <c r="B5" s="13" t="s">
        <v>16</v>
      </c>
      <c r="C5" s="13"/>
      <c r="D5" s="11"/>
      <c r="E5" s="11"/>
      <c r="F5" s="11"/>
      <c r="G5" s="11"/>
      <c r="H5" s="11"/>
      <c r="I5" s="11"/>
      <c r="J5" s="11"/>
      <c r="K5" s="11"/>
    </row>
    <row r="6" spans="2:11" outlineLevel="1" x14ac:dyDescent="0.3">
      <c r="B6" s="12"/>
      <c r="C6" s="12" t="s">
        <v>22</v>
      </c>
      <c r="D6" s="7">
        <v>210</v>
      </c>
      <c r="E6" s="17">
        <v>100</v>
      </c>
      <c r="F6" s="17">
        <v>50</v>
      </c>
      <c r="G6" s="17">
        <v>200</v>
      </c>
      <c r="H6" s="17">
        <v>250</v>
      </c>
      <c r="I6" s="7">
        <v>210</v>
      </c>
      <c r="J6" s="7">
        <v>210</v>
      </c>
      <c r="K6" s="7">
        <v>210</v>
      </c>
    </row>
    <row r="7" spans="2:11" outlineLevel="1" x14ac:dyDescent="0.3">
      <c r="B7" s="12"/>
      <c r="C7" s="12" t="s">
        <v>23</v>
      </c>
      <c r="D7" s="7">
        <v>200</v>
      </c>
      <c r="E7" s="7">
        <v>200</v>
      </c>
      <c r="F7" s="7">
        <v>200</v>
      </c>
      <c r="G7" s="7">
        <v>200</v>
      </c>
      <c r="H7" s="7">
        <v>200</v>
      </c>
      <c r="I7" s="17">
        <v>100</v>
      </c>
      <c r="J7" s="17">
        <v>200</v>
      </c>
      <c r="K7" s="17">
        <v>150</v>
      </c>
    </row>
    <row r="8" spans="2:11" x14ac:dyDescent="0.3">
      <c r="B8" s="13" t="s">
        <v>18</v>
      </c>
      <c r="C8" s="13"/>
      <c r="D8" s="11"/>
      <c r="E8" s="11"/>
      <c r="F8" s="11"/>
      <c r="G8" s="11"/>
      <c r="H8" s="11"/>
      <c r="I8" s="11"/>
      <c r="J8" s="11"/>
      <c r="K8" s="11"/>
    </row>
    <row r="9" spans="2:11" ht="15" outlineLevel="1" thickBot="1" x14ac:dyDescent="0.35">
      <c r="B9" s="14"/>
      <c r="C9" s="14" t="s">
        <v>7</v>
      </c>
      <c r="D9" s="8">
        <v>33600</v>
      </c>
      <c r="E9" s="8">
        <v>16000</v>
      </c>
      <c r="F9" s="8">
        <v>8000</v>
      </c>
      <c r="G9" s="8">
        <v>32000</v>
      </c>
      <c r="H9" s="8">
        <v>40000</v>
      </c>
      <c r="I9" s="8">
        <v>14700</v>
      </c>
      <c r="J9" s="8">
        <v>33600</v>
      </c>
      <c r="K9" s="8">
        <v>24150</v>
      </c>
    </row>
    <row r="10" spans="2:11" x14ac:dyDescent="0.3">
      <c r="B10" t="s">
        <v>19</v>
      </c>
    </row>
    <row r="11" spans="2:11" x14ac:dyDescent="0.3">
      <c r="B11" t="s">
        <v>20</v>
      </c>
    </row>
    <row r="12" spans="2:11" x14ac:dyDescent="0.3"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E391-3AB7-4132-BE43-BB3A9A4DA931}">
  <sheetPr>
    <outlinePr summaryBelow="0"/>
  </sheetPr>
  <dimension ref="B1:M14"/>
  <sheetViews>
    <sheetView showGridLines="0" workbookViewId="0">
      <selection activeCell="M9" sqref="M9"/>
    </sheetView>
  </sheetViews>
  <sheetFormatPr defaultRowHeight="14.4" outlineLevelRow="1" outlineLevelCol="1" x14ac:dyDescent="0.3"/>
  <cols>
    <col min="3" max="3" width="5.33203125" bestFit="1" customWidth="1"/>
    <col min="4" max="13" width="12.6640625" bestFit="1" customWidth="1" outlineLevel="1"/>
  </cols>
  <sheetData>
    <row r="1" spans="2:13" ht="15" thickBot="1" x14ac:dyDescent="0.35"/>
    <row r="2" spans="2:13" ht="15.6" x14ac:dyDescent="0.3">
      <c r="B2" s="10" t="s">
        <v>15</v>
      </c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ht="15.6" collapsed="1" x14ac:dyDescent="0.3">
      <c r="B3" s="9"/>
      <c r="C3" s="9"/>
      <c r="D3" s="16" t="s">
        <v>17</v>
      </c>
      <c r="E3" s="16" t="s">
        <v>9</v>
      </c>
      <c r="F3" s="16" t="s">
        <v>11</v>
      </c>
      <c r="G3" s="16" t="s">
        <v>13</v>
      </c>
      <c r="H3" s="16" t="s">
        <v>14</v>
      </c>
      <c r="I3" s="16" t="s">
        <v>24</v>
      </c>
      <c r="J3" s="16" t="s">
        <v>25</v>
      </c>
      <c r="K3" s="16" t="s">
        <v>26</v>
      </c>
      <c r="L3" s="16" t="s">
        <v>30</v>
      </c>
      <c r="M3" s="16" t="s">
        <v>31</v>
      </c>
    </row>
    <row r="4" spans="2:13" ht="64.8" hidden="1" outlineLevel="1" x14ac:dyDescent="0.3">
      <c r="B4" s="12"/>
      <c r="C4" s="12"/>
      <c r="D4" s="7"/>
      <c r="E4" s="18" t="s">
        <v>10</v>
      </c>
      <c r="F4" s="18" t="s">
        <v>12</v>
      </c>
      <c r="G4" s="18" t="s">
        <v>10</v>
      </c>
      <c r="H4" s="18" t="s">
        <v>10</v>
      </c>
      <c r="I4" s="18" t="s">
        <v>10</v>
      </c>
      <c r="J4" s="18" t="s">
        <v>12</v>
      </c>
      <c r="K4" s="18" t="s">
        <v>10</v>
      </c>
      <c r="L4" s="18" t="s">
        <v>10</v>
      </c>
      <c r="M4" s="18" t="s">
        <v>10</v>
      </c>
    </row>
    <row r="5" spans="2:13" x14ac:dyDescent="0.3">
      <c r="B5" s="13" t="s">
        <v>16</v>
      </c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outlineLevel="1" x14ac:dyDescent="0.3">
      <c r="B6" s="12"/>
      <c r="C6" s="12" t="s">
        <v>22</v>
      </c>
      <c r="D6" s="7">
        <v>210</v>
      </c>
      <c r="E6" s="17">
        <v>100</v>
      </c>
      <c r="F6" s="17">
        <v>50</v>
      </c>
      <c r="G6" s="17">
        <v>200</v>
      </c>
      <c r="H6" s="17">
        <v>250</v>
      </c>
      <c r="I6" s="7">
        <v>210</v>
      </c>
      <c r="J6" s="7">
        <v>210</v>
      </c>
      <c r="K6" s="7">
        <v>210</v>
      </c>
      <c r="L6" s="7">
        <v>210</v>
      </c>
      <c r="M6" s="7">
        <v>210</v>
      </c>
    </row>
    <row r="7" spans="2:13" outlineLevel="1" x14ac:dyDescent="0.3">
      <c r="B7" s="12"/>
      <c r="C7" s="12" t="s">
        <v>1</v>
      </c>
      <c r="D7" s="7">
        <v>200</v>
      </c>
      <c r="E7" s="7">
        <v>200</v>
      </c>
      <c r="F7" s="7">
        <v>200</v>
      </c>
      <c r="G7" s="7">
        <v>200</v>
      </c>
      <c r="H7" s="7">
        <v>200</v>
      </c>
      <c r="I7" s="17">
        <v>100</v>
      </c>
      <c r="J7" s="17">
        <v>200</v>
      </c>
      <c r="K7" s="17">
        <v>150</v>
      </c>
      <c r="L7" s="7">
        <v>200</v>
      </c>
      <c r="M7" s="7">
        <v>200</v>
      </c>
    </row>
    <row r="8" spans="2:13" outlineLevel="1" x14ac:dyDescent="0.3">
      <c r="B8" s="12"/>
      <c r="C8" s="12" t="s">
        <v>27</v>
      </c>
      <c r="D8" s="7">
        <v>100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7">
        <v>100</v>
      </c>
      <c r="K8" s="7">
        <v>100</v>
      </c>
      <c r="L8" s="17">
        <v>50</v>
      </c>
      <c r="M8" s="17">
        <v>100</v>
      </c>
    </row>
    <row r="9" spans="2:13" outlineLevel="1" x14ac:dyDescent="0.3">
      <c r="B9" s="12"/>
      <c r="C9" s="12" t="s">
        <v>28</v>
      </c>
      <c r="D9" s="7">
        <v>150</v>
      </c>
      <c r="E9" s="7">
        <v>150</v>
      </c>
      <c r="F9" s="7">
        <v>150</v>
      </c>
      <c r="G9" s="7">
        <v>150</v>
      </c>
      <c r="H9" s="7">
        <v>150</v>
      </c>
      <c r="I9" s="7">
        <v>150</v>
      </c>
      <c r="J9" s="7">
        <v>150</v>
      </c>
      <c r="K9" s="7">
        <v>150</v>
      </c>
      <c r="L9" s="17">
        <v>100</v>
      </c>
      <c r="M9" s="17">
        <v>150</v>
      </c>
    </row>
    <row r="10" spans="2:13" x14ac:dyDescent="0.3">
      <c r="B10" s="13" t="s">
        <v>18</v>
      </c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ht="15" outlineLevel="1" thickBot="1" x14ac:dyDescent="0.35">
      <c r="B11" s="14"/>
      <c r="C11" s="14" t="s">
        <v>29</v>
      </c>
      <c r="D11" s="8">
        <v>10500</v>
      </c>
      <c r="E11" s="8">
        <v>10500</v>
      </c>
      <c r="F11" s="8">
        <v>10500</v>
      </c>
      <c r="G11" s="8">
        <v>10500</v>
      </c>
      <c r="H11" s="8">
        <v>10500</v>
      </c>
      <c r="I11" s="8">
        <v>10500</v>
      </c>
      <c r="J11" s="8">
        <v>10500</v>
      </c>
      <c r="K11" s="8">
        <v>10500</v>
      </c>
      <c r="L11" s="8">
        <v>2500</v>
      </c>
      <c r="M11" s="8">
        <v>10500</v>
      </c>
    </row>
    <row r="12" spans="2:13" x14ac:dyDescent="0.3">
      <c r="B12" t="s">
        <v>19</v>
      </c>
    </row>
    <row r="13" spans="2:13" x14ac:dyDescent="0.3">
      <c r="B13" t="s">
        <v>20</v>
      </c>
    </row>
    <row r="14" spans="2:13" x14ac:dyDescent="0.3">
      <c r="B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894F-D145-4F5D-8831-0EC95434BD25}">
  <sheetPr>
    <outlinePr summaryBelow="0"/>
  </sheetPr>
  <dimension ref="B1:F11"/>
  <sheetViews>
    <sheetView showGridLines="0" workbookViewId="0"/>
  </sheetViews>
  <sheetFormatPr defaultRowHeight="14.4" outlineLevelRow="1" outlineLevelCol="1" x14ac:dyDescent="0.3"/>
  <cols>
    <col min="3" max="3" width="5.5546875" bestFit="1" customWidth="1"/>
    <col min="4" max="6" width="12.6640625" bestFit="1" customWidth="1" outlineLevel="1"/>
  </cols>
  <sheetData>
    <row r="1" spans="2:6" ht="15" thickBot="1" x14ac:dyDescent="0.35"/>
    <row r="2" spans="2:6" ht="15.6" x14ac:dyDescent="0.3">
      <c r="B2" s="10" t="s">
        <v>15</v>
      </c>
      <c r="C2" s="10"/>
      <c r="D2" s="15"/>
      <c r="E2" s="15"/>
      <c r="F2" s="15"/>
    </row>
    <row r="3" spans="2:6" ht="15.6" collapsed="1" x14ac:dyDescent="0.3">
      <c r="B3" s="9"/>
      <c r="C3" s="9"/>
      <c r="D3" s="16" t="s">
        <v>17</v>
      </c>
      <c r="E3" s="16" t="s">
        <v>48</v>
      </c>
      <c r="F3" s="16" t="s">
        <v>50</v>
      </c>
    </row>
    <row r="4" spans="2:6" ht="21.6" hidden="1" outlineLevel="1" x14ac:dyDescent="0.3">
      <c r="B4" s="12"/>
      <c r="C4" s="12"/>
      <c r="D4" s="7"/>
      <c r="E4" s="18" t="s">
        <v>49</v>
      </c>
      <c r="F4" s="18" t="s">
        <v>49</v>
      </c>
    </row>
    <row r="5" spans="2:6" x14ac:dyDescent="0.3">
      <c r="B5" s="13" t="s">
        <v>16</v>
      </c>
      <c r="C5" s="13"/>
      <c r="D5" s="11"/>
      <c r="E5" s="11"/>
      <c r="F5" s="11"/>
    </row>
    <row r="6" spans="2:6" outlineLevel="1" x14ac:dyDescent="0.3">
      <c r="B6" s="12"/>
      <c r="C6" s="12" t="s">
        <v>22</v>
      </c>
      <c r="D6" s="7">
        <v>210</v>
      </c>
      <c r="E6" s="17">
        <v>100</v>
      </c>
      <c r="F6" s="17">
        <v>200</v>
      </c>
    </row>
    <row r="7" spans="2:6" x14ac:dyDescent="0.3">
      <c r="B7" s="13" t="s">
        <v>18</v>
      </c>
      <c r="C7" s="13"/>
      <c r="D7" s="11"/>
      <c r="E7" s="11"/>
      <c r="F7" s="11"/>
    </row>
    <row r="8" spans="2:6" ht="15" outlineLevel="1" thickBot="1" x14ac:dyDescent="0.35">
      <c r="B8" s="14"/>
      <c r="C8" s="14" t="s">
        <v>7</v>
      </c>
      <c r="D8" s="8">
        <v>33600</v>
      </c>
      <c r="E8" s="8">
        <v>16000</v>
      </c>
      <c r="F8" s="8">
        <v>32000</v>
      </c>
    </row>
    <row r="9" spans="2:6" x14ac:dyDescent="0.3">
      <c r="B9" t="s">
        <v>19</v>
      </c>
    </row>
    <row r="10" spans="2:6" x14ac:dyDescent="0.3">
      <c r="B10" t="s">
        <v>20</v>
      </c>
    </row>
    <row r="11" spans="2:6" x14ac:dyDescent="0.3">
      <c r="B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DFB1-F586-415C-AE01-9D9093F1FFF2}">
  <sheetPr>
    <outlinePr summaryBelow="0"/>
  </sheetPr>
  <dimension ref="B1:H13"/>
  <sheetViews>
    <sheetView showGridLines="0" workbookViewId="0"/>
  </sheetViews>
  <sheetFormatPr defaultRowHeight="14.4" outlineLevelRow="1" outlineLevelCol="1" x14ac:dyDescent="0.3"/>
  <cols>
    <col min="3" max="3" width="11.6640625" bestFit="1" customWidth="1"/>
    <col min="4" max="8" width="12.6640625" customWidth="1" outlineLevel="1"/>
  </cols>
  <sheetData>
    <row r="1" spans="2:8" ht="15" thickBot="1" x14ac:dyDescent="0.35"/>
    <row r="2" spans="2:8" ht="15.6" x14ac:dyDescent="0.3">
      <c r="B2" s="10" t="s">
        <v>15</v>
      </c>
      <c r="C2" s="10"/>
      <c r="D2" s="15"/>
      <c r="E2" s="15"/>
      <c r="F2" s="15"/>
      <c r="G2" s="15"/>
      <c r="H2" s="15"/>
    </row>
    <row r="3" spans="2:8" ht="15.6" x14ac:dyDescent="0.3">
      <c r="B3" s="9"/>
      <c r="C3" s="9"/>
      <c r="D3" s="16" t="s">
        <v>17</v>
      </c>
      <c r="E3" s="16" t="s">
        <v>52</v>
      </c>
      <c r="F3" s="16" t="s">
        <v>50</v>
      </c>
      <c r="G3" s="16" t="s">
        <v>53</v>
      </c>
      <c r="H3" s="16" t="s">
        <v>54</v>
      </c>
    </row>
    <row r="4" spans="2:8" ht="21.6" outlineLevel="1" x14ac:dyDescent="0.3">
      <c r="B4" s="12"/>
      <c r="C4" s="12"/>
      <c r="D4" s="7"/>
      <c r="E4" s="18" t="s">
        <v>49</v>
      </c>
      <c r="F4" s="18" t="s">
        <v>49</v>
      </c>
      <c r="G4" s="18" t="s">
        <v>49</v>
      </c>
      <c r="H4" s="18" t="s">
        <v>49</v>
      </c>
    </row>
    <row r="5" spans="2:8" x14ac:dyDescent="0.3">
      <c r="B5" s="13" t="s">
        <v>16</v>
      </c>
      <c r="C5" s="13"/>
      <c r="D5" s="11"/>
      <c r="E5" s="11"/>
      <c r="F5" s="11"/>
      <c r="G5" s="11"/>
      <c r="H5" s="11"/>
    </row>
    <row r="6" spans="2:8" outlineLevel="1" x14ac:dyDescent="0.3">
      <c r="B6" s="12"/>
      <c r="C6" s="12" t="s">
        <v>22</v>
      </c>
      <c r="D6" s="7">
        <v>210</v>
      </c>
      <c r="E6" s="17">
        <v>100</v>
      </c>
      <c r="F6" s="17">
        <v>200</v>
      </c>
      <c r="G6" s="17">
        <v>300</v>
      </c>
      <c r="H6" s="17">
        <v>400</v>
      </c>
    </row>
    <row r="7" spans="2:8" x14ac:dyDescent="0.3">
      <c r="B7" s="13" t="s">
        <v>18</v>
      </c>
      <c r="C7" s="13"/>
      <c r="D7" s="11"/>
      <c r="E7" s="11"/>
      <c r="F7" s="11"/>
      <c r="G7" s="11"/>
      <c r="H7" s="11"/>
    </row>
    <row r="8" spans="2:8" outlineLevel="1" x14ac:dyDescent="0.3">
      <c r="B8" s="12"/>
      <c r="C8" s="12" t="s">
        <v>1</v>
      </c>
      <c r="D8" s="7">
        <v>200</v>
      </c>
      <c r="E8" s="7">
        <v>200</v>
      </c>
      <c r="F8" s="7">
        <v>200</v>
      </c>
      <c r="G8" s="7">
        <v>200</v>
      </c>
      <c r="H8" s="7">
        <v>200</v>
      </c>
    </row>
    <row r="9" spans="2:8" outlineLevel="1" x14ac:dyDescent="0.3">
      <c r="B9" s="12"/>
      <c r="C9" s="12" t="s">
        <v>51</v>
      </c>
      <c r="D9" s="7">
        <v>42000</v>
      </c>
      <c r="E9" s="7">
        <v>20000</v>
      </c>
      <c r="F9" s="7">
        <v>40000</v>
      </c>
      <c r="G9" s="7">
        <v>60000</v>
      </c>
      <c r="H9" s="7">
        <v>80000</v>
      </c>
    </row>
    <row r="10" spans="2:8" ht="15" outlineLevel="1" thickBot="1" x14ac:dyDescent="0.35">
      <c r="B10" s="14"/>
      <c r="C10" s="14" t="s">
        <v>7</v>
      </c>
      <c r="D10" s="8">
        <v>33600</v>
      </c>
      <c r="E10" s="8">
        <v>16000</v>
      </c>
      <c r="F10" s="8">
        <v>32000</v>
      </c>
      <c r="G10" s="8">
        <v>48000</v>
      </c>
      <c r="H10" s="8">
        <v>64000</v>
      </c>
    </row>
    <row r="11" spans="2:8" x14ac:dyDescent="0.3">
      <c r="B11" t="s">
        <v>19</v>
      </c>
    </row>
    <row r="12" spans="2:8" x14ac:dyDescent="0.3">
      <c r="B12" t="s">
        <v>20</v>
      </c>
    </row>
    <row r="13" spans="2:8" x14ac:dyDescent="0.3">
      <c r="B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F9EE-E03C-479F-8EFE-2E3C33B30E09}">
  <sheetPr>
    <tabColor theme="5" tint="0.59999389629810485"/>
  </sheetPr>
  <dimension ref="A1:H9"/>
  <sheetViews>
    <sheetView zoomScale="160" zoomScaleNormal="160" workbookViewId="0">
      <selection activeCell="C4" sqref="C4"/>
    </sheetView>
  </sheetViews>
  <sheetFormatPr defaultRowHeight="14.4" x14ac:dyDescent="0.3"/>
  <cols>
    <col min="1" max="1" width="13.88671875" bestFit="1" customWidth="1"/>
    <col min="2" max="2" width="18.88671875" bestFit="1" customWidth="1"/>
    <col min="3" max="3" width="12.88671875" bestFit="1" customWidth="1"/>
    <col min="7" max="7" width="12.77734375" bestFit="1" customWidth="1"/>
  </cols>
  <sheetData>
    <row r="1" spans="1:8" x14ac:dyDescent="0.3">
      <c r="A1" t="s">
        <v>8</v>
      </c>
    </row>
    <row r="2" spans="1:8" x14ac:dyDescent="0.3">
      <c r="B2" s="51" t="s">
        <v>0</v>
      </c>
      <c r="C2" s="52"/>
      <c r="D2" s="1"/>
      <c r="G2" s="51" t="s">
        <v>0</v>
      </c>
      <c r="H2" s="52"/>
    </row>
    <row r="3" spans="1:8" x14ac:dyDescent="0.3">
      <c r="B3" s="2" t="s">
        <v>1</v>
      </c>
      <c r="C3" s="3">
        <v>200</v>
      </c>
      <c r="G3" s="2" t="s">
        <v>1</v>
      </c>
      <c r="H3" s="3">
        <v>100</v>
      </c>
    </row>
    <row r="4" spans="1:8" x14ac:dyDescent="0.3">
      <c r="B4" s="2" t="s">
        <v>2</v>
      </c>
      <c r="C4" s="3">
        <v>210</v>
      </c>
      <c r="G4" s="2" t="s">
        <v>2</v>
      </c>
      <c r="H4" s="3">
        <v>150</v>
      </c>
    </row>
    <row r="5" spans="1:8" x14ac:dyDescent="0.3">
      <c r="B5" s="4" t="s">
        <v>3</v>
      </c>
      <c r="C5" s="5">
        <f>C3*C4</f>
        <v>42000</v>
      </c>
      <c r="G5" s="4" t="s">
        <v>3</v>
      </c>
      <c r="H5" s="5">
        <f>H3*H4</f>
        <v>15000</v>
      </c>
    </row>
    <row r="6" spans="1:8" x14ac:dyDescent="0.3">
      <c r="B6" s="2" t="s">
        <v>4</v>
      </c>
      <c r="C6" s="3">
        <f>C5*10%</f>
        <v>4200</v>
      </c>
      <c r="G6" s="2" t="s">
        <v>4</v>
      </c>
      <c r="H6" s="3">
        <f>H5*10%</f>
        <v>1500</v>
      </c>
    </row>
    <row r="7" spans="1:8" x14ac:dyDescent="0.3">
      <c r="B7" s="2" t="s">
        <v>5</v>
      </c>
      <c r="C7" s="3">
        <f>20*C4</f>
        <v>4200</v>
      </c>
      <c r="G7" s="2" t="s">
        <v>5</v>
      </c>
      <c r="H7" s="3">
        <f>20*H4</f>
        <v>3000</v>
      </c>
    </row>
    <row r="8" spans="1:8" x14ac:dyDescent="0.3">
      <c r="B8" s="2" t="s">
        <v>6</v>
      </c>
      <c r="C8" s="3">
        <f>C6+C7</f>
        <v>8400</v>
      </c>
      <c r="G8" s="2" t="s">
        <v>6</v>
      </c>
      <c r="H8" s="3">
        <f>H6+H7</f>
        <v>4500</v>
      </c>
    </row>
    <row r="9" spans="1:8" ht="15" thickBot="1" x14ac:dyDescent="0.35">
      <c r="B9" s="6" t="s">
        <v>7</v>
      </c>
      <c r="C9" s="6">
        <f>C5-C8</f>
        <v>33600</v>
      </c>
      <c r="G9" s="6" t="s">
        <v>7</v>
      </c>
      <c r="H9" s="6">
        <f>H5-H8</f>
        <v>10500</v>
      </c>
    </row>
  </sheetData>
  <scenarios current="0" sqref="C3 C5 C9">
    <scenario name="qty100" locked="1" count="1" user="AM" comment="Created by AM on 06-02-2025">
      <inputCells r="C4" val="100"/>
    </scenario>
    <scenario name="qty200" locked="1" count="1" user="AM" comment="Created by AM on 06-02-2025">
      <inputCells r="C4" val="200"/>
    </scenario>
    <scenario name="qty300" locked="1" count="1" user="AM" comment="Created by AM on 06-02-2025">
      <inputCells r="C4" val="300"/>
    </scenario>
    <scenario name="qty400" locked="1" count="1" user="AM" comment="Created by AM on 06-02-2025">
      <inputCells r="C4" val="400"/>
    </scenario>
  </scenarios>
  <mergeCells count="2">
    <mergeCell ref="B2:C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2104-5FD8-4647-9EDF-34503C5C1405}">
  <sheetPr>
    <tabColor rgb="FFFFC000"/>
  </sheetPr>
  <dimension ref="B2:L9"/>
  <sheetViews>
    <sheetView zoomScale="160" zoomScaleNormal="160" workbookViewId="0">
      <selection activeCell="L8" sqref="L8"/>
    </sheetView>
  </sheetViews>
  <sheetFormatPr defaultRowHeight="14.4" x14ac:dyDescent="0.3"/>
  <cols>
    <col min="2" max="2" width="12.77734375" bestFit="1" customWidth="1"/>
    <col min="3" max="3" width="6" bestFit="1" customWidth="1"/>
    <col min="5" max="5" width="12.77734375" bestFit="1" customWidth="1"/>
    <col min="8" max="8" width="12.77734375" bestFit="1" customWidth="1"/>
  </cols>
  <sheetData>
    <row r="2" spans="2:12" x14ac:dyDescent="0.3">
      <c r="B2" s="51" t="s">
        <v>0</v>
      </c>
      <c r="C2" s="52"/>
      <c r="E2" s="51" t="s">
        <v>0</v>
      </c>
      <c r="F2" s="52"/>
      <c r="H2" s="51" t="s">
        <v>0</v>
      </c>
      <c r="I2" s="52"/>
    </row>
    <row r="3" spans="2:12" x14ac:dyDescent="0.3">
      <c r="B3" s="2" t="s">
        <v>1</v>
      </c>
      <c r="C3" s="3">
        <v>200</v>
      </c>
      <c r="E3" s="2" t="s">
        <v>1</v>
      </c>
      <c r="F3" s="3">
        <v>200</v>
      </c>
      <c r="H3" s="2" t="s">
        <v>1</v>
      </c>
      <c r="I3" s="3">
        <v>1966.6666666666667</v>
      </c>
      <c r="K3" t="s">
        <v>55</v>
      </c>
      <c r="L3">
        <v>27522.935779816522</v>
      </c>
    </row>
    <row r="4" spans="2:12" x14ac:dyDescent="0.3">
      <c r="B4" s="2" t="s">
        <v>2</v>
      </c>
      <c r="C4" s="3">
        <v>210</v>
      </c>
      <c r="E4" s="2" t="s">
        <v>2</v>
      </c>
      <c r="F4" s="3">
        <v>50</v>
      </c>
      <c r="H4" s="2" t="s">
        <v>2</v>
      </c>
      <c r="I4" s="3">
        <v>257.14285714285717</v>
      </c>
      <c r="K4" t="s">
        <v>56</v>
      </c>
      <c r="L4" s="55">
        <v>0.09</v>
      </c>
    </row>
    <row r="5" spans="2:12" x14ac:dyDescent="0.3">
      <c r="B5" s="4" t="s">
        <v>3</v>
      </c>
      <c r="C5" s="5">
        <f>C3*C4</f>
        <v>42000</v>
      </c>
      <c r="E5" s="4" t="s">
        <v>3</v>
      </c>
      <c r="F5" s="5">
        <f>F3*F4</f>
        <v>10000</v>
      </c>
      <c r="H5" s="4" t="s">
        <v>3</v>
      </c>
      <c r="I5" s="5">
        <f>I3*I4</f>
        <v>505714.2857142858</v>
      </c>
      <c r="K5" t="s">
        <v>57</v>
      </c>
      <c r="L5">
        <v>1</v>
      </c>
    </row>
    <row r="6" spans="2:12" x14ac:dyDescent="0.3">
      <c r="B6" s="2" t="s">
        <v>4</v>
      </c>
      <c r="C6" s="3">
        <f>C5*10%</f>
        <v>4200</v>
      </c>
      <c r="E6" s="2" t="s">
        <v>4</v>
      </c>
      <c r="F6" s="3">
        <f>F5*10%</f>
        <v>1000</v>
      </c>
      <c r="H6" s="2" t="s">
        <v>4</v>
      </c>
      <c r="I6" s="3">
        <f>I5*10%</f>
        <v>50571.42857142858</v>
      </c>
      <c r="K6" t="s">
        <v>58</v>
      </c>
      <c r="L6">
        <f>L3*L4*L5</f>
        <v>2477.0642201834867</v>
      </c>
    </row>
    <row r="7" spans="2:12" x14ac:dyDescent="0.3">
      <c r="B7" s="2" t="s">
        <v>5</v>
      </c>
      <c r="C7" s="3">
        <f>20*C4</f>
        <v>4200</v>
      </c>
      <c r="E7" s="2" t="s">
        <v>5</v>
      </c>
      <c r="F7" s="3">
        <f>20*F4</f>
        <v>1000</v>
      </c>
      <c r="H7" s="2" t="s">
        <v>5</v>
      </c>
      <c r="I7" s="3">
        <f>20*I4</f>
        <v>5142.8571428571431</v>
      </c>
      <c r="K7" t="s">
        <v>59</v>
      </c>
      <c r="L7">
        <f>L3+L6</f>
        <v>30000.000000000007</v>
      </c>
    </row>
    <row r="8" spans="2:12" x14ac:dyDescent="0.3">
      <c r="B8" s="2" t="s">
        <v>6</v>
      </c>
      <c r="C8" s="3">
        <f>C6+C7</f>
        <v>8400</v>
      </c>
      <c r="E8" s="2" t="s">
        <v>6</v>
      </c>
      <c r="F8" s="3">
        <f>F6+F7</f>
        <v>2000</v>
      </c>
      <c r="H8" s="2" t="s">
        <v>6</v>
      </c>
      <c r="I8" s="3">
        <f>I6+I7</f>
        <v>55714.285714285725</v>
      </c>
      <c r="K8" t="s">
        <v>60</v>
      </c>
      <c r="L8">
        <f>L7/12</f>
        <v>2500.0000000000005</v>
      </c>
    </row>
    <row r="9" spans="2:12" ht="15" thickBot="1" x14ac:dyDescent="0.35">
      <c r="B9" s="6" t="s">
        <v>7</v>
      </c>
      <c r="C9" s="6">
        <f>C5-C8</f>
        <v>33600</v>
      </c>
      <c r="E9" s="6" t="s">
        <v>7</v>
      </c>
      <c r="F9" s="6">
        <f>F5-F8</f>
        <v>8000</v>
      </c>
      <c r="H9" s="6" t="s">
        <v>7</v>
      </c>
      <c r="I9" s="6">
        <f>I5-I8</f>
        <v>450000.00000000006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0FE6-64B6-4DFC-BD8F-95780060444B}">
  <sheetPr>
    <tabColor theme="3" tint="0.749992370372631"/>
  </sheetPr>
  <dimension ref="A1:R23"/>
  <sheetViews>
    <sheetView zoomScale="115" zoomScaleNormal="115" workbookViewId="0">
      <selection sqref="A1:B8"/>
    </sheetView>
  </sheetViews>
  <sheetFormatPr defaultRowHeight="14.4" x14ac:dyDescent="0.3"/>
  <cols>
    <col min="1" max="1" width="12.6640625" bestFit="1" customWidth="1"/>
    <col min="2" max="2" width="6" bestFit="1" customWidth="1"/>
  </cols>
  <sheetData>
    <row r="1" spans="1:18" x14ac:dyDescent="0.3">
      <c r="A1" s="51" t="s">
        <v>0</v>
      </c>
      <c r="B1" s="53"/>
    </row>
    <row r="2" spans="1:18" x14ac:dyDescent="0.3">
      <c r="A2" s="2" t="s">
        <v>1</v>
      </c>
      <c r="B2" s="37">
        <v>20</v>
      </c>
      <c r="C2" s="20"/>
      <c r="D2" t="s">
        <v>2</v>
      </c>
    </row>
    <row r="3" spans="1:18" x14ac:dyDescent="0.3">
      <c r="A3" s="2" t="s">
        <v>2</v>
      </c>
      <c r="B3" s="36">
        <v>100</v>
      </c>
      <c r="D3" s="30"/>
      <c r="E3" s="31">
        <f>B8</f>
        <v>-200</v>
      </c>
      <c r="I3" s="21">
        <f>B8</f>
        <v>-200</v>
      </c>
      <c r="J3" s="22">
        <v>100</v>
      </c>
      <c r="K3" s="22">
        <v>200</v>
      </c>
      <c r="L3" s="22">
        <v>300</v>
      </c>
      <c r="M3" s="22">
        <v>400</v>
      </c>
      <c r="N3" s="22">
        <v>500</v>
      </c>
      <c r="O3" s="23">
        <v>600</v>
      </c>
    </row>
    <row r="4" spans="1:18" x14ac:dyDescent="0.3">
      <c r="A4" s="4" t="s">
        <v>3</v>
      </c>
      <c r="B4" s="19">
        <f>B2*B3</f>
        <v>2000</v>
      </c>
      <c r="D4" s="32">
        <v>100</v>
      </c>
      <c r="E4" s="33">
        <f t="dataTable" ref="E4:E9" dt2D="0" dtr="0" r1="B3"/>
        <v>-200</v>
      </c>
      <c r="I4" s="24">
        <v>100</v>
      </c>
      <c r="J4" s="25">
        <f t="dataTable" ref="J4:O9" dt2D="1" dtr="1" r1="B2" r2="B3" ca="1"/>
        <v>7000</v>
      </c>
      <c r="K4" s="25">
        <v>16000</v>
      </c>
      <c r="L4" s="25">
        <v>25000</v>
      </c>
      <c r="M4" s="25">
        <v>34000</v>
      </c>
      <c r="N4" s="25">
        <v>43000</v>
      </c>
      <c r="O4" s="26">
        <v>52000</v>
      </c>
    </row>
    <row r="5" spans="1:18" x14ac:dyDescent="0.3">
      <c r="A5" s="2" t="s">
        <v>4</v>
      </c>
      <c r="B5" s="3">
        <f>B4*10%</f>
        <v>200</v>
      </c>
      <c r="D5" s="32">
        <v>200</v>
      </c>
      <c r="E5" s="33">
        <v>-400</v>
      </c>
      <c r="I5" s="24">
        <v>200</v>
      </c>
      <c r="J5" s="25">
        <v>14000</v>
      </c>
      <c r="K5" s="25">
        <v>32000</v>
      </c>
      <c r="L5" s="25">
        <v>50000</v>
      </c>
      <c r="M5" s="25">
        <v>68000</v>
      </c>
      <c r="N5" s="25">
        <v>86000</v>
      </c>
      <c r="O5" s="26">
        <v>104000</v>
      </c>
    </row>
    <row r="6" spans="1:18" x14ac:dyDescent="0.3">
      <c r="A6" s="2" t="s">
        <v>5</v>
      </c>
      <c r="B6" s="3">
        <f>20*B3</f>
        <v>2000</v>
      </c>
      <c r="D6" s="32">
        <v>300</v>
      </c>
      <c r="E6" s="33">
        <v>-600</v>
      </c>
      <c r="I6" s="24">
        <v>300</v>
      </c>
      <c r="J6" s="25">
        <v>21000</v>
      </c>
      <c r="K6" s="25">
        <v>48000</v>
      </c>
      <c r="L6" s="25">
        <v>75000</v>
      </c>
      <c r="M6" s="25">
        <v>102000</v>
      </c>
      <c r="N6" s="25">
        <v>129000</v>
      </c>
      <c r="O6" s="26">
        <v>156000</v>
      </c>
    </row>
    <row r="7" spans="1:18" x14ac:dyDescent="0.3">
      <c r="A7" s="2" t="s">
        <v>6</v>
      </c>
      <c r="B7" s="3">
        <f>B5+B6</f>
        <v>2200</v>
      </c>
      <c r="D7" s="32">
        <v>400</v>
      </c>
      <c r="E7" s="33">
        <v>-800</v>
      </c>
      <c r="I7" s="24">
        <v>400</v>
      </c>
      <c r="J7" s="25">
        <v>28000</v>
      </c>
      <c r="K7" s="25">
        <v>64000</v>
      </c>
      <c r="L7" s="25">
        <v>100000</v>
      </c>
      <c r="M7" s="25">
        <v>136000</v>
      </c>
      <c r="N7" s="25">
        <v>172000</v>
      </c>
      <c r="O7" s="26">
        <v>208000</v>
      </c>
    </row>
    <row r="8" spans="1:18" ht="15" thickBot="1" x14ac:dyDescent="0.35">
      <c r="A8" s="6" t="s">
        <v>7</v>
      </c>
      <c r="B8" s="6">
        <f>B4-B7</f>
        <v>-200</v>
      </c>
      <c r="D8" s="32">
        <v>500</v>
      </c>
      <c r="E8" s="33">
        <v>-1000</v>
      </c>
      <c r="I8" s="24">
        <v>500</v>
      </c>
      <c r="J8" s="25">
        <v>35000</v>
      </c>
      <c r="K8" s="25">
        <v>80000</v>
      </c>
      <c r="L8" s="25">
        <v>125000</v>
      </c>
      <c r="M8" s="25">
        <v>170000</v>
      </c>
      <c r="N8" s="25">
        <v>215000</v>
      </c>
      <c r="O8" s="26">
        <v>260000</v>
      </c>
    </row>
    <row r="9" spans="1:18" x14ac:dyDescent="0.3">
      <c r="D9" s="34">
        <v>600</v>
      </c>
      <c r="E9" s="35">
        <v>-1200</v>
      </c>
      <c r="I9" s="27">
        <v>600</v>
      </c>
      <c r="J9" s="28">
        <v>42000</v>
      </c>
      <c r="K9" s="28">
        <v>96000</v>
      </c>
      <c r="L9" s="28">
        <v>150000</v>
      </c>
      <c r="M9" s="28">
        <v>204000</v>
      </c>
      <c r="N9" s="28">
        <v>258000</v>
      </c>
      <c r="O9" s="29">
        <v>312000</v>
      </c>
    </row>
    <row r="13" spans="1:18" x14ac:dyDescent="0.3">
      <c r="D13" t="s">
        <v>22</v>
      </c>
      <c r="I13">
        <f>B8</f>
        <v>-200</v>
      </c>
      <c r="J13">
        <v>20</v>
      </c>
      <c r="K13">
        <v>30</v>
      </c>
      <c r="L13">
        <v>40</v>
      </c>
      <c r="M13">
        <v>50</v>
      </c>
      <c r="N13">
        <v>60</v>
      </c>
      <c r="O13">
        <v>70</v>
      </c>
      <c r="P13">
        <v>80</v>
      </c>
      <c r="Q13">
        <v>90</v>
      </c>
      <c r="R13">
        <v>100</v>
      </c>
    </row>
    <row r="14" spans="1:18" x14ac:dyDescent="0.3">
      <c r="E14">
        <f>B8</f>
        <v>-200</v>
      </c>
      <c r="I14">
        <v>100</v>
      </c>
      <c r="J14">
        <f t="dataTable" ref="J14:R23" dt2D="1" dtr="1" r1="B2" r2="B3" ca="1"/>
        <v>-200</v>
      </c>
      <c r="K14">
        <v>700</v>
      </c>
      <c r="L14">
        <v>1600</v>
      </c>
      <c r="M14">
        <v>2500</v>
      </c>
      <c r="N14">
        <v>3400</v>
      </c>
      <c r="O14">
        <v>4300</v>
      </c>
      <c r="P14">
        <v>5200</v>
      </c>
      <c r="Q14">
        <v>6100</v>
      </c>
      <c r="R14">
        <v>7000</v>
      </c>
    </row>
    <row r="15" spans="1:18" x14ac:dyDescent="0.3">
      <c r="D15" s="32">
        <v>100</v>
      </c>
      <c r="E15">
        <f t="dataTable" ref="E15:E20" dt2D="0" dtr="0" r1="B3" ca="1"/>
        <v>-200</v>
      </c>
      <c r="I15">
        <v>200</v>
      </c>
      <c r="J15">
        <v>-400</v>
      </c>
      <c r="K15">
        <v>1400</v>
      </c>
      <c r="L15">
        <v>3200</v>
      </c>
      <c r="M15">
        <v>5000</v>
      </c>
      <c r="N15">
        <v>6800</v>
      </c>
      <c r="O15">
        <v>8600</v>
      </c>
      <c r="P15">
        <v>10400</v>
      </c>
      <c r="Q15">
        <v>12200</v>
      </c>
      <c r="R15">
        <v>14000</v>
      </c>
    </row>
    <row r="16" spans="1:18" x14ac:dyDescent="0.3">
      <c r="D16" s="32">
        <v>200</v>
      </c>
      <c r="E16">
        <v>-400</v>
      </c>
      <c r="I16">
        <v>300</v>
      </c>
      <c r="J16">
        <v>-600</v>
      </c>
      <c r="K16">
        <v>2100</v>
      </c>
      <c r="L16">
        <v>4800</v>
      </c>
      <c r="M16">
        <v>7500</v>
      </c>
      <c r="N16">
        <v>10200</v>
      </c>
      <c r="O16">
        <v>12900</v>
      </c>
      <c r="P16">
        <v>15600</v>
      </c>
      <c r="Q16">
        <v>18300</v>
      </c>
      <c r="R16">
        <v>21000</v>
      </c>
    </row>
    <row r="17" spans="4:18" x14ac:dyDescent="0.3">
      <c r="D17" s="32">
        <v>300</v>
      </c>
      <c r="E17">
        <v>-600</v>
      </c>
      <c r="I17">
        <v>400</v>
      </c>
      <c r="J17">
        <v>-800</v>
      </c>
      <c r="K17">
        <v>2800</v>
      </c>
      <c r="L17">
        <v>6400</v>
      </c>
      <c r="M17">
        <v>10000</v>
      </c>
      <c r="N17">
        <v>13600</v>
      </c>
      <c r="O17">
        <v>17200</v>
      </c>
      <c r="P17">
        <v>20800</v>
      </c>
      <c r="Q17">
        <v>24400</v>
      </c>
      <c r="R17">
        <v>28000</v>
      </c>
    </row>
    <row r="18" spans="4:18" x14ac:dyDescent="0.3">
      <c r="D18" s="32">
        <v>400</v>
      </c>
      <c r="E18">
        <v>-800</v>
      </c>
      <c r="I18">
        <v>500</v>
      </c>
      <c r="J18">
        <v>-1000</v>
      </c>
      <c r="K18">
        <v>3500</v>
      </c>
      <c r="L18">
        <v>8000</v>
      </c>
      <c r="M18">
        <v>12500</v>
      </c>
      <c r="N18">
        <v>17000</v>
      </c>
      <c r="O18">
        <v>21500</v>
      </c>
      <c r="P18">
        <v>26000</v>
      </c>
      <c r="Q18">
        <v>30500</v>
      </c>
      <c r="R18">
        <v>35000</v>
      </c>
    </row>
    <row r="19" spans="4:18" x14ac:dyDescent="0.3">
      <c r="D19" s="32">
        <v>500</v>
      </c>
      <c r="E19">
        <v>-1000</v>
      </c>
      <c r="I19">
        <v>600</v>
      </c>
      <c r="J19">
        <v>-1200</v>
      </c>
      <c r="K19">
        <v>4200</v>
      </c>
      <c r="L19">
        <v>9600</v>
      </c>
      <c r="M19">
        <v>15000</v>
      </c>
      <c r="N19">
        <v>20400</v>
      </c>
      <c r="O19">
        <v>25800</v>
      </c>
      <c r="P19">
        <v>31200</v>
      </c>
      <c r="Q19">
        <v>36600</v>
      </c>
      <c r="R19">
        <v>42000</v>
      </c>
    </row>
    <row r="20" spans="4:18" x14ac:dyDescent="0.3">
      <c r="D20" s="34">
        <v>600</v>
      </c>
      <c r="E20">
        <v>-1200</v>
      </c>
      <c r="I20">
        <v>700</v>
      </c>
      <c r="J20">
        <v>-1400</v>
      </c>
      <c r="K20">
        <v>4900</v>
      </c>
      <c r="L20">
        <v>11200</v>
      </c>
      <c r="M20">
        <v>17500</v>
      </c>
      <c r="N20">
        <v>23800</v>
      </c>
      <c r="O20">
        <v>30100</v>
      </c>
      <c r="P20">
        <v>36400</v>
      </c>
      <c r="Q20">
        <v>42700</v>
      </c>
      <c r="R20">
        <v>49000</v>
      </c>
    </row>
    <row r="21" spans="4:18" x14ac:dyDescent="0.3">
      <c r="I21">
        <v>800</v>
      </c>
      <c r="J21">
        <v>-1600</v>
      </c>
      <c r="K21">
        <v>5600</v>
      </c>
      <c r="L21">
        <v>12800</v>
      </c>
      <c r="M21">
        <v>20000</v>
      </c>
      <c r="N21">
        <v>27200</v>
      </c>
      <c r="O21">
        <v>34400</v>
      </c>
      <c r="P21">
        <v>41600</v>
      </c>
      <c r="Q21">
        <v>48800</v>
      </c>
      <c r="R21">
        <v>56000</v>
      </c>
    </row>
    <row r="22" spans="4:18" x14ac:dyDescent="0.3">
      <c r="I22">
        <v>900</v>
      </c>
      <c r="J22">
        <v>-1800</v>
      </c>
      <c r="K22">
        <v>6300</v>
      </c>
      <c r="L22">
        <v>14400</v>
      </c>
      <c r="M22">
        <v>22500</v>
      </c>
      <c r="N22">
        <v>30600</v>
      </c>
      <c r="O22">
        <v>38700</v>
      </c>
      <c r="P22">
        <v>46800</v>
      </c>
      <c r="Q22">
        <v>54900</v>
      </c>
      <c r="R22">
        <v>63000</v>
      </c>
    </row>
    <row r="23" spans="4:18" x14ac:dyDescent="0.3">
      <c r="I23">
        <v>1000</v>
      </c>
      <c r="J23">
        <v>-2000</v>
      </c>
      <c r="K23">
        <v>7000</v>
      </c>
      <c r="L23">
        <v>16000</v>
      </c>
      <c r="M23">
        <v>25000</v>
      </c>
      <c r="N23">
        <v>34000</v>
      </c>
      <c r="O23">
        <v>43000</v>
      </c>
      <c r="P23">
        <v>52000</v>
      </c>
      <c r="Q23">
        <v>61000</v>
      </c>
      <c r="R23">
        <v>70000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0578-DB06-45DD-B55D-8C3ABE7B1EC4}">
  <sheetPr>
    <tabColor theme="8" tint="0.59999389629810485"/>
  </sheetPr>
  <dimension ref="A1:O61"/>
  <sheetViews>
    <sheetView zoomScale="115" zoomScaleNormal="115" workbookViewId="0">
      <pane ySplit="1" topLeftCell="A23" activePane="bottomLeft" state="frozen"/>
      <selection pane="bottomLeft" activeCell="C33" sqref="C33"/>
    </sheetView>
  </sheetViews>
  <sheetFormatPr defaultRowHeight="14.4" x14ac:dyDescent="0.3"/>
  <cols>
    <col min="1" max="1" width="9.33203125" bestFit="1" customWidth="1"/>
    <col min="5" max="5" width="9.5546875" bestFit="1" customWidth="1"/>
    <col min="6" max="6" width="8.109375" bestFit="1" customWidth="1"/>
    <col min="14" max="14" width="11" customWidth="1"/>
  </cols>
  <sheetData>
    <row r="1" spans="1:15" ht="15.6" x14ac:dyDescent="0.3">
      <c r="A1" s="39" t="s">
        <v>32</v>
      </c>
      <c r="B1" s="39" t="s">
        <v>33</v>
      </c>
      <c r="C1" t="s">
        <v>34</v>
      </c>
      <c r="D1" t="s">
        <v>35</v>
      </c>
      <c r="E1" t="s">
        <v>35</v>
      </c>
      <c r="F1" t="s">
        <v>36</v>
      </c>
      <c r="H1" s="54" t="s">
        <v>40</v>
      </c>
      <c r="I1" s="54"/>
      <c r="K1" s="43" t="s">
        <v>37</v>
      </c>
    </row>
    <row r="2" spans="1:15" x14ac:dyDescent="0.3">
      <c r="A2" s="38">
        <v>45292</v>
      </c>
      <c r="B2">
        <f ca="1">RANDBETWEEN(50,85)</f>
        <v>64</v>
      </c>
    </row>
    <row r="3" spans="1:15" x14ac:dyDescent="0.3">
      <c r="A3" s="38">
        <v>45293</v>
      </c>
      <c r="B3">
        <f t="shared" ref="B3:B32" ca="1" si="0">RANDBETWEEN(50,85)</f>
        <v>79</v>
      </c>
      <c r="K3" s="42" t="s">
        <v>38</v>
      </c>
      <c r="L3" s="47">
        <f ca="1">SLOPE(B2:B32,A2:A32)</f>
        <v>-0.2350806451612904</v>
      </c>
      <c r="M3" s="41"/>
      <c r="N3" s="42" t="s">
        <v>39</v>
      </c>
      <c r="O3" s="47">
        <f ca="1">INTERCEPT(B2:B32,A2:A32)</f>
        <v>10719.992338709681</v>
      </c>
    </row>
    <row r="4" spans="1:15" x14ac:dyDescent="0.3">
      <c r="A4" s="38">
        <v>45294</v>
      </c>
      <c r="B4">
        <f t="shared" ca="1" si="0"/>
        <v>76</v>
      </c>
    </row>
    <row r="5" spans="1:15" x14ac:dyDescent="0.3">
      <c r="A5" s="38">
        <v>45295</v>
      </c>
      <c r="B5">
        <f t="shared" ca="1" si="0"/>
        <v>72</v>
      </c>
    </row>
    <row r="6" spans="1:15" x14ac:dyDescent="0.3">
      <c r="A6" s="38">
        <v>45296</v>
      </c>
      <c r="B6">
        <f t="shared" ca="1" si="0"/>
        <v>66</v>
      </c>
    </row>
    <row r="7" spans="1:15" x14ac:dyDescent="0.3">
      <c r="A7" s="38">
        <v>45297</v>
      </c>
      <c r="B7">
        <f t="shared" ca="1" si="0"/>
        <v>72</v>
      </c>
    </row>
    <row r="8" spans="1:15" x14ac:dyDescent="0.3">
      <c r="A8" s="38">
        <v>45298</v>
      </c>
      <c r="B8">
        <f t="shared" ca="1" si="0"/>
        <v>58</v>
      </c>
    </row>
    <row r="9" spans="1:15" x14ac:dyDescent="0.3">
      <c r="A9" s="38">
        <v>45299</v>
      </c>
      <c r="B9">
        <f t="shared" ca="1" si="0"/>
        <v>80</v>
      </c>
    </row>
    <row r="10" spans="1:15" x14ac:dyDescent="0.3">
      <c r="A10" s="38">
        <v>45300</v>
      </c>
      <c r="B10">
        <f t="shared" ca="1" si="0"/>
        <v>79</v>
      </c>
    </row>
    <row r="11" spans="1:15" x14ac:dyDescent="0.3">
      <c r="A11" s="38">
        <v>45301</v>
      </c>
      <c r="B11">
        <f t="shared" ca="1" si="0"/>
        <v>81</v>
      </c>
    </row>
    <row r="12" spans="1:15" x14ac:dyDescent="0.3">
      <c r="A12" s="38">
        <v>45302</v>
      </c>
      <c r="B12">
        <f t="shared" ca="1" si="0"/>
        <v>84</v>
      </c>
    </row>
    <row r="13" spans="1:15" x14ac:dyDescent="0.3">
      <c r="A13" s="38">
        <v>45303</v>
      </c>
      <c r="B13">
        <f t="shared" ca="1" si="0"/>
        <v>57</v>
      </c>
    </row>
    <row r="14" spans="1:15" x14ac:dyDescent="0.3">
      <c r="A14" s="38">
        <v>45304</v>
      </c>
      <c r="B14">
        <f t="shared" ca="1" si="0"/>
        <v>81</v>
      </c>
    </row>
    <row r="15" spans="1:15" x14ac:dyDescent="0.3">
      <c r="A15" s="38">
        <v>45305</v>
      </c>
      <c r="B15">
        <f t="shared" ca="1" si="0"/>
        <v>68</v>
      </c>
    </row>
    <row r="16" spans="1:15" x14ac:dyDescent="0.3">
      <c r="A16" s="38">
        <v>45306</v>
      </c>
      <c r="B16">
        <f t="shared" ca="1" si="0"/>
        <v>59</v>
      </c>
    </row>
    <row r="17" spans="1:2" x14ac:dyDescent="0.3">
      <c r="A17" s="38">
        <v>45307</v>
      </c>
      <c r="B17">
        <f t="shared" ca="1" si="0"/>
        <v>66</v>
      </c>
    </row>
    <row r="18" spans="1:2" x14ac:dyDescent="0.3">
      <c r="A18" s="38">
        <v>45308</v>
      </c>
      <c r="B18">
        <f t="shared" ca="1" si="0"/>
        <v>54</v>
      </c>
    </row>
    <row r="19" spans="1:2" x14ac:dyDescent="0.3">
      <c r="A19" s="38">
        <v>45309</v>
      </c>
      <c r="B19">
        <f t="shared" ca="1" si="0"/>
        <v>82</v>
      </c>
    </row>
    <row r="20" spans="1:2" x14ac:dyDescent="0.3">
      <c r="A20" s="38">
        <v>45310</v>
      </c>
      <c r="B20">
        <f t="shared" ca="1" si="0"/>
        <v>68</v>
      </c>
    </row>
    <row r="21" spans="1:2" x14ac:dyDescent="0.3">
      <c r="A21" s="38">
        <v>45311</v>
      </c>
      <c r="B21">
        <f t="shared" ca="1" si="0"/>
        <v>60</v>
      </c>
    </row>
    <row r="22" spans="1:2" x14ac:dyDescent="0.3">
      <c r="A22" s="38">
        <v>45312</v>
      </c>
      <c r="B22">
        <f t="shared" ca="1" si="0"/>
        <v>84</v>
      </c>
    </row>
    <row r="23" spans="1:2" x14ac:dyDescent="0.3">
      <c r="A23" s="38">
        <v>45313</v>
      </c>
      <c r="B23">
        <f t="shared" ca="1" si="0"/>
        <v>62</v>
      </c>
    </row>
    <row r="24" spans="1:2" x14ac:dyDescent="0.3">
      <c r="A24" s="38">
        <v>45314</v>
      </c>
      <c r="B24">
        <f t="shared" ca="1" si="0"/>
        <v>64</v>
      </c>
    </row>
    <row r="25" spans="1:2" x14ac:dyDescent="0.3">
      <c r="A25" s="38">
        <v>45315</v>
      </c>
      <c r="B25">
        <f t="shared" ca="1" si="0"/>
        <v>64</v>
      </c>
    </row>
    <row r="26" spans="1:2" x14ac:dyDescent="0.3">
      <c r="A26" s="38">
        <v>45316</v>
      </c>
      <c r="B26">
        <f t="shared" ca="1" si="0"/>
        <v>59</v>
      </c>
    </row>
    <row r="27" spans="1:2" x14ac:dyDescent="0.3">
      <c r="A27" s="38">
        <v>45317</v>
      </c>
      <c r="B27">
        <f t="shared" ca="1" si="0"/>
        <v>65</v>
      </c>
    </row>
    <row r="28" spans="1:2" x14ac:dyDescent="0.3">
      <c r="A28" s="38">
        <v>45318</v>
      </c>
      <c r="B28">
        <f t="shared" ca="1" si="0"/>
        <v>51</v>
      </c>
    </row>
    <row r="29" spans="1:2" x14ac:dyDescent="0.3">
      <c r="A29" s="38">
        <v>45319</v>
      </c>
      <c r="B29">
        <f t="shared" ca="1" si="0"/>
        <v>69</v>
      </c>
    </row>
    <row r="30" spans="1:2" x14ac:dyDescent="0.3">
      <c r="A30" s="38">
        <v>45320</v>
      </c>
      <c r="B30">
        <f t="shared" ca="1" si="0"/>
        <v>79</v>
      </c>
    </row>
    <row r="31" spans="1:2" x14ac:dyDescent="0.3">
      <c r="A31" s="38">
        <v>45321</v>
      </c>
      <c r="B31">
        <f t="shared" ca="1" si="0"/>
        <v>73</v>
      </c>
    </row>
    <row r="32" spans="1:2" ht="15" thickBot="1" x14ac:dyDescent="0.35">
      <c r="A32" s="38">
        <v>45322</v>
      </c>
      <c r="B32">
        <f t="shared" ca="1" si="0"/>
        <v>69</v>
      </c>
    </row>
    <row r="33" spans="1:6" ht="15" thickBot="1" x14ac:dyDescent="0.35">
      <c r="A33" s="40">
        <v>45323</v>
      </c>
      <c r="C33" s="44">
        <f ca="1">_xlfn.FORECAST.LINEAR(A33,$B$2:$B$32,$A$2:$A$32)</f>
        <v>65.432258064514826</v>
      </c>
      <c r="D33" s="48" cm="1">
        <f t="array" aca="1" ref="D33" ca="1">TREND($B$2:$B$32,$A$2:$A$32,A33)</f>
        <v>65.432258064514826</v>
      </c>
      <c r="E33" s="46">
        <f ca="1">$L$3*A33+$O$3</f>
        <v>65.432258064514826</v>
      </c>
      <c r="F33" s="45">
        <f xml:space="preserve"> 9.968*A33 - 451459</f>
        <v>320.66399999998976</v>
      </c>
    </row>
    <row r="34" spans="1:6" ht="15" thickBot="1" x14ac:dyDescent="0.35">
      <c r="A34" s="38">
        <v>45324</v>
      </c>
      <c r="C34" s="44">
        <f t="shared" ref="C34:C61" ca="1" si="1">_xlfn.FORECAST.LINEAR(A34,$B$2:$B$32,$A$2:$A$32)</f>
        <v>65.197177419353466</v>
      </c>
      <c r="D34" s="48" cm="1">
        <f t="array" aca="1" ref="D34" ca="1">TREND($B$2:$B$32,$A$2:$A$32,A34)</f>
        <v>65.197177419353466</v>
      </c>
      <c r="E34" s="46">
        <f t="shared" ref="E34:E61" ca="1" si="2">$L$3*A34+$O$3</f>
        <v>65.197177419353466</v>
      </c>
      <c r="F34" s="45">
        <f t="shared" ref="F34:F61" si="3" xml:space="preserve"> 9.968*A34 - 451459</f>
        <v>330.63199999998324</v>
      </c>
    </row>
    <row r="35" spans="1:6" ht="15" thickBot="1" x14ac:dyDescent="0.35">
      <c r="A35" s="38">
        <v>45325</v>
      </c>
      <c r="C35" s="44">
        <f t="shared" ca="1" si="1"/>
        <v>64.962096774193924</v>
      </c>
      <c r="D35" s="48" cm="1">
        <f t="array" aca="1" ref="D35" ca="1">TREND($B$2:$B$32,$A$2:$A$32,A35)</f>
        <v>64.962096774192105</v>
      </c>
      <c r="E35" s="46">
        <f t="shared" ca="1" si="2"/>
        <v>64.962096774193924</v>
      </c>
      <c r="F35" s="45">
        <f t="shared" si="3"/>
        <v>340.59999999997672</v>
      </c>
    </row>
    <row r="36" spans="1:6" ht="15" thickBot="1" x14ac:dyDescent="0.35">
      <c r="A36" s="38">
        <v>45326</v>
      </c>
      <c r="C36" s="44">
        <f t="shared" ca="1" si="1"/>
        <v>64.727016129032563</v>
      </c>
      <c r="D36" s="48" cm="1">
        <f t="array" aca="1" ref="D36" ca="1">TREND($B$2:$B$32,$A$2:$A$32,A36)</f>
        <v>64.727016129030744</v>
      </c>
      <c r="E36" s="46">
        <f t="shared" ca="1" si="2"/>
        <v>64.727016129032563</v>
      </c>
      <c r="F36" s="45">
        <f t="shared" si="3"/>
        <v>350.5679999999702</v>
      </c>
    </row>
    <row r="37" spans="1:6" ht="15" thickBot="1" x14ac:dyDescent="0.35">
      <c r="A37" s="38">
        <v>45327</v>
      </c>
      <c r="C37" s="44">
        <f t="shared" ca="1" si="1"/>
        <v>64.491935483871202</v>
      </c>
      <c r="D37" s="48" cm="1">
        <f t="array" aca="1" ref="D37" ca="1">TREND($B$2:$B$32,$A$2:$A$32,A37)</f>
        <v>64.491935483869383</v>
      </c>
      <c r="E37" s="46">
        <f t="shared" ca="1" si="2"/>
        <v>64.491935483871202</v>
      </c>
      <c r="F37" s="45">
        <f t="shared" si="3"/>
        <v>360.53600000002189</v>
      </c>
    </row>
    <row r="38" spans="1:6" ht="15" thickBot="1" x14ac:dyDescent="0.35">
      <c r="A38" s="38">
        <v>45328</v>
      </c>
      <c r="C38" s="44">
        <f t="shared" ca="1" si="1"/>
        <v>64.256854838709842</v>
      </c>
      <c r="D38" s="48" cm="1">
        <f t="array" aca="1" ref="D38" ca="1">TREND($B$2:$B$32,$A$2:$A$32,A38)</f>
        <v>64.256854838708023</v>
      </c>
      <c r="E38" s="46">
        <f t="shared" ca="1" si="2"/>
        <v>64.256854838709842</v>
      </c>
      <c r="F38" s="45">
        <f t="shared" si="3"/>
        <v>370.50400000001537</v>
      </c>
    </row>
    <row r="39" spans="1:6" ht="15" thickBot="1" x14ac:dyDescent="0.35">
      <c r="A39" s="38">
        <v>45329</v>
      </c>
      <c r="C39" s="44">
        <f t="shared" ca="1" si="1"/>
        <v>64.021774193548481</v>
      </c>
      <c r="D39" s="48" cm="1">
        <f t="array" aca="1" ref="D39" ca="1">TREND($B$2:$B$32,$A$2:$A$32,A39)</f>
        <v>64.021774193546662</v>
      </c>
      <c r="E39" s="46">
        <f t="shared" ca="1" si="2"/>
        <v>64.021774193548481</v>
      </c>
      <c r="F39" s="45">
        <f t="shared" si="3"/>
        <v>380.47200000000885</v>
      </c>
    </row>
    <row r="40" spans="1:6" ht="15" thickBot="1" x14ac:dyDescent="0.35">
      <c r="A40" s="38">
        <v>45330</v>
      </c>
      <c r="C40" s="44">
        <f t="shared" ca="1" si="1"/>
        <v>63.78669354838712</v>
      </c>
      <c r="D40" s="48" cm="1">
        <f t="array" aca="1" ref="D40" ca="1">TREND($B$2:$B$32,$A$2:$A$32,A40)</f>
        <v>63.786693548385301</v>
      </c>
      <c r="E40" s="46">
        <f t="shared" ca="1" si="2"/>
        <v>63.78669354838712</v>
      </c>
      <c r="F40" s="45">
        <f t="shared" si="3"/>
        <v>390.44000000000233</v>
      </c>
    </row>
    <row r="41" spans="1:6" ht="15" thickBot="1" x14ac:dyDescent="0.35">
      <c r="A41" s="38">
        <v>45331</v>
      </c>
      <c r="C41" s="44">
        <f t="shared" ca="1" si="1"/>
        <v>63.55161290322576</v>
      </c>
      <c r="D41" s="48" cm="1">
        <f t="array" aca="1" ref="D41" ca="1">TREND($B$2:$B$32,$A$2:$A$32,A41)</f>
        <v>63.55161290322576</v>
      </c>
      <c r="E41" s="46">
        <f t="shared" ca="1" si="2"/>
        <v>63.55161290322576</v>
      </c>
      <c r="F41" s="45">
        <f t="shared" si="3"/>
        <v>400.40799999999581</v>
      </c>
    </row>
    <row r="42" spans="1:6" ht="15" thickBot="1" x14ac:dyDescent="0.35">
      <c r="A42" s="38">
        <v>45332</v>
      </c>
      <c r="C42" s="44">
        <f t="shared" ca="1" si="1"/>
        <v>63.316532258064399</v>
      </c>
      <c r="D42" s="48" cm="1">
        <f t="array" aca="1" ref="D42" ca="1">TREND($B$2:$B$32,$A$2:$A$32,A42)</f>
        <v>63.316532258064399</v>
      </c>
      <c r="E42" s="46">
        <f t="shared" ca="1" si="2"/>
        <v>63.316532258064399</v>
      </c>
      <c r="F42" s="45">
        <f t="shared" si="3"/>
        <v>410.37599999998929</v>
      </c>
    </row>
    <row r="43" spans="1:6" ht="15" thickBot="1" x14ac:dyDescent="0.35">
      <c r="A43" s="38">
        <v>45333</v>
      </c>
      <c r="C43" s="44">
        <f t="shared" ca="1" si="1"/>
        <v>63.081451612903038</v>
      </c>
      <c r="D43" s="48" cm="1">
        <f t="array" aca="1" ref="D43" ca="1">TREND($B$2:$B$32,$A$2:$A$32,A43)</f>
        <v>63.081451612903038</v>
      </c>
      <c r="E43" s="46">
        <f t="shared" ca="1" si="2"/>
        <v>63.081451612903038</v>
      </c>
      <c r="F43" s="45">
        <f t="shared" si="3"/>
        <v>420.34399999998277</v>
      </c>
    </row>
    <row r="44" spans="1:6" ht="15" thickBot="1" x14ac:dyDescent="0.35">
      <c r="A44" s="38">
        <v>45334</v>
      </c>
      <c r="C44" s="44">
        <f t="shared" ca="1" si="1"/>
        <v>62.846370967741677</v>
      </c>
      <c r="D44" s="48" cm="1">
        <f t="array" aca="1" ref="D44" ca="1">TREND($B$2:$B$32,$A$2:$A$32,A44)</f>
        <v>62.846370967741677</v>
      </c>
      <c r="E44" s="46">
        <f t="shared" ca="1" si="2"/>
        <v>62.846370967741677</v>
      </c>
      <c r="F44" s="45">
        <f t="shared" si="3"/>
        <v>430.31199999997625</v>
      </c>
    </row>
    <row r="45" spans="1:6" ht="15" thickBot="1" x14ac:dyDescent="0.35">
      <c r="A45" s="38">
        <v>45335</v>
      </c>
      <c r="C45" s="44">
        <f t="shared" ca="1" si="1"/>
        <v>62.611290322580317</v>
      </c>
      <c r="D45" s="48" cm="1">
        <f t="array" aca="1" ref="D45" ca="1">TREND($B$2:$B$32,$A$2:$A$32,A45)</f>
        <v>62.611290322580317</v>
      </c>
      <c r="E45" s="46">
        <f t="shared" ca="1" si="2"/>
        <v>62.611290322580317</v>
      </c>
      <c r="F45" s="45">
        <f t="shared" si="3"/>
        <v>440.27999999996973</v>
      </c>
    </row>
    <row r="46" spans="1:6" ht="15" thickBot="1" x14ac:dyDescent="0.35">
      <c r="A46" s="38">
        <v>45336</v>
      </c>
      <c r="C46" s="44">
        <f t="shared" ca="1" si="1"/>
        <v>62.376209677418956</v>
      </c>
      <c r="D46" s="48" cm="1">
        <f t="array" aca="1" ref="D46" ca="1">TREND($B$2:$B$32,$A$2:$A$32,A46)</f>
        <v>62.376209677418956</v>
      </c>
      <c r="E46" s="46">
        <f t="shared" ca="1" si="2"/>
        <v>62.376209677418956</v>
      </c>
      <c r="F46" s="45">
        <f t="shared" si="3"/>
        <v>450.24800000002142</v>
      </c>
    </row>
    <row r="47" spans="1:6" ht="15" thickBot="1" x14ac:dyDescent="0.35">
      <c r="A47" s="38">
        <v>45337</v>
      </c>
      <c r="C47" s="44">
        <f t="shared" ca="1" si="1"/>
        <v>62.141129032257595</v>
      </c>
      <c r="D47" s="48" cm="1">
        <f t="array" aca="1" ref="D47" ca="1">TREND($B$2:$B$32,$A$2:$A$32,A47)</f>
        <v>62.141129032257595</v>
      </c>
      <c r="E47" s="46">
        <f t="shared" ca="1" si="2"/>
        <v>62.141129032257595</v>
      </c>
      <c r="F47" s="45">
        <f t="shared" si="3"/>
        <v>460.2160000000149</v>
      </c>
    </row>
    <row r="48" spans="1:6" ht="15" thickBot="1" x14ac:dyDescent="0.35">
      <c r="A48" s="38">
        <v>45338</v>
      </c>
      <c r="C48" s="44">
        <f t="shared" ca="1" si="1"/>
        <v>61.906048387096234</v>
      </c>
      <c r="D48" s="48" cm="1">
        <f t="array" aca="1" ref="D48" ca="1">TREND($B$2:$B$32,$A$2:$A$32,A48)</f>
        <v>61.906048387096234</v>
      </c>
      <c r="E48" s="46">
        <f t="shared" ca="1" si="2"/>
        <v>61.906048387096234</v>
      </c>
      <c r="F48" s="45">
        <f t="shared" si="3"/>
        <v>470.18400000000838</v>
      </c>
    </row>
    <row r="49" spans="1:6" ht="15" thickBot="1" x14ac:dyDescent="0.35">
      <c r="A49" s="38">
        <v>45339</v>
      </c>
      <c r="C49" s="44">
        <f t="shared" ca="1" si="1"/>
        <v>61.670967741934874</v>
      </c>
      <c r="D49" s="48" cm="1">
        <f t="array" aca="1" ref="D49" ca="1">TREND($B$2:$B$32,$A$2:$A$32,A49)</f>
        <v>61.670967741934874</v>
      </c>
      <c r="E49" s="46">
        <f t="shared" ca="1" si="2"/>
        <v>61.670967741934874</v>
      </c>
      <c r="F49" s="45">
        <f t="shared" si="3"/>
        <v>480.15200000000186</v>
      </c>
    </row>
    <row r="50" spans="1:6" ht="15" thickBot="1" x14ac:dyDescent="0.35">
      <c r="A50" s="38">
        <v>45340</v>
      </c>
      <c r="C50" s="44">
        <f t="shared" ca="1" si="1"/>
        <v>61.435887096773513</v>
      </c>
      <c r="D50" s="48" cm="1">
        <f t="array" aca="1" ref="D50" ca="1">TREND($B$2:$B$32,$A$2:$A$32,A50)</f>
        <v>61.435887096773513</v>
      </c>
      <c r="E50" s="46">
        <f t="shared" ca="1" si="2"/>
        <v>61.435887096773513</v>
      </c>
      <c r="F50" s="45">
        <f t="shared" si="3"/>
        <v>490.11999999999534</v>
      </c>
    </row>
    <row r="51" spans="1:6" ht="15" thickBot="1" x14ac:dyDescent="0.35">
      <c r="A51" s="38">
        <v>45341</v>
      </c>
      <c r="C51" s="44">
        <f t="shared" ca="1" si="1"/>
        <v>61.200806451612152</v>
      </c>
      <c r="D51" s="48" cm="1">
        <f t="array" aca="1" ref="D51" ca="1">TREND($B$2:$B$32,$A$2:$A$32,A51)</f>
        <v>61.200806451612152</v>
      </c>
      <c r="E51" s="46">
        <f t="shared" ca="1" si="2"/>
        <v>61.200806451612152</v>
      </c>
      <c r="F51" s="45">
        <f t="shared" si="3"/>
        <v>500.08799999998882</v>
      </c>
    </row>
    <row r="52" spans="1:6" ht="15" thickBot="1" x14ac:dyDescent="0.35">
      <c r="A52" s="38">
        <v>45342</v>
      </c>
      <c r="C52" s="44">
        <f t="shared" ca="1" si="1"/>
        <v>60.965725806450791</v>
      </c>
      <c r="D52" s="48" cm="1">
        <f t="array" aca="1" ref="D52" ca="1">TREND($B$2:$B$32,$A$2:$A$32,A52)</f>
        <v>60.965725806450791</v>
      </c>
      <c r="E52" s="46">
        <f t="shared" ca="1" si="2"/>
        <v>60.965725806450791</v>
      </c>
      <c r="F52" s="45">
        <f t="shared" si="3"/>
        <v>510.0559999999823</v>
      </c>
    </row>
    <row r="53" spans="1:6" ht="15" thickBot="1" x14ac:dyDescent="0.35">
      <c r="A53" s="38">
        <v>45343</v>
      </c>
      <c r="C53" s="44">
        <f t="shared" ca="1" si="1"/>
        <v>60.730645161289431</v>
      </c>
      <c r="D53" s="48" cm="1">
        <f t="array" aca="1" ref="D53" ca="1">TREND($B$2:$B$32,$A$2:$A$32,A53)</f>
        <v>60.730645161289431</v>
      </c>
      <c r="E53" s="46">
        <f t="shared" ca="1" si="2"/>
        <v>60.730645161289431</v>
      </c>
      <c r="F53" s="45">
        <f t="shared" si="3"/>
        <v>520.02399999997579</v>
      </c>
    </row>
    <row r="54" spans="1:6" ht="15" thickBot="1" x14ac:dyDescent="0.35">
      <c r="A54" s="38">
        <v>45344</v>
      </c>
      <c r="C54" s="44">
        <f t="shared" ca="1" si="1"/>
        <v>60.49556451612807</v>
      </c>
      <c r="D54" s="48" cm="1">
        <f t="array" aca="1" ref="D54" ca="1">TREND($B$2:$B$32,$A$2:$A$32,A54)</f>
        <v>60.49556451612807</v>
      </c>
      <c r="E54" s="46">
        <f t="shared" ca="1" si="2"/>
        <v>60.49556451612807</v>
      </c>
      <c r="F54" s="45">
        <f t="shared" si="3"/>
        <v>529.99200000002747</v>
      </c>
    </row>
    <row r="55" spans="1:6" ht="15" thickBot="1" x14ac:dyDescent="0.35">
      <c r="A55" s="38">
        <v>45345</v>
      </c>
      <c r="C55" s="44">
        <f t="shared" ca="1" si="1"/>
        <v>60.260483870966709</v>
      </c>
      <c r="D55" s="48" cm="1">
        <f t="array" aca="1" ref="D55" ca="1">TREND($B$2:$B$32,$A$2:$A$32,A55)</f>
        <v>60.260483870966709</v>
      </c>
      <c r="E55" s="46">
        <f t="shared" ca="1" si="2"/>
        <v>60.260483870966709</v>
      </c>
      <c r="F55" s="45">
        <f t="shared" si="3"/>
        <v>539.96000000002095</v>
      </c>
    </row>
    <row r="56" spans="1:6" ht="15" thickBot="1" x14ac:dyDescent="0.35">
      <c r="A56" s="38">
        <v>45346</v>
      </c>
      <c r="C56" s="44">
        <f t="shared" ca="1" si="1"/>
        <v>60.025403225805348</v>
      </c>
      <c r="D56" s="48" cm="1">
        <f t="array" aca="1" ref="D56" ca="1">TREND($B$2:$B$32,$A$2:$A$32,A56)</f>
        <v>60.025403225805348</v>
      </c>
      <c r="E56" s="46">
        <f t="shared" ca="1" si="2"/>
        <v>60.025403225805348</v>
      </c>
      <c r="F56" s="45">
        <f t="shared" si="3"/>
        <v>549.92800000001444</v>
      </c>
    </row>
    <row r="57" spans="1:6" ht="15" thickBot="1" x14ac:dyDescent="0.35">
      <c r="A57" s="38">
        <v>45347</v>
      </c>
      <c r="C57" s="44">
        <f t="shared" ca="1" si="1"/>
        <v>59.790322580643988</v>
      </c>
      <c r="D57" s="48" cm="1">
        <f t="array" aca="1" ref="D57" ca="1">TREND($B$2:$B$32,$A$2:$A$32,A57)</f>
        <v>59.790322580643988</v>
      </c>
      <c r="E57" s="46">
        <f t="shared" ca="1" si="2"/>
        <v>59.790322580643988</v>
      </c>
      <c r="F57" s="45">
        <f t="shared" si="3"/>
        <v>559.89600000000792</v>
      </c>
    </row>
    <row r="58" spans="1:6" ht="15" thickBot="1" x14ac:dyDescent="0.35">
      <c r="A58" s="38">
        <v>45348</v>
      </c>
      <c r="C58" s="44">
        <f t="shared" ca="1" si="1"/>
        <v>59.555241935482627</v>
      </c>
      <c r="D58" s="48" cm="1">
        <f t="array" aca="1" ref="D58" ca="1">TREND($B$2:$B$32,$A$2:$A$32,A58)</f>
        <v>59.555241935482627</v>
      </c>
      <c r="E58" s="46">
        <f t="shared" ca="1" si="2"/>
        <v>59.555241935482627</v>
      </c>
      <c r="F58" s="45">
        <f t="shared" si="3"/>
        <v>569.8640000000014</v>
      </c>
    </row>
    <row r="59" spans="1:6" ht="15" thickBot="1" x14ac:dyDescent="0.35">
      <c r="A59" s="38">
        <v>45349</v>
      </c>
      <c r="C59" s="44">
        <f t="shared" ca="1" si="1"/>
        <v>59.320161290321266</v>
      </c>
      <c r="D59" s="48" cm="1">
        <f t="array" aca="1" ref="D59" ca="1">TREND($B$2:$B$32,$A$2:$A$32,A59)</f>
        <v>59.320161290321266</v>
      </c>
      <c r="E59" s="46">
        <f t="shared" ca="1" si="2"/>
        <v>59.320161290321266</v>
      </c>
      <c r="F59" s="45">
        <f t="shared" si="3"/>
        <v>579.83199999999488</v>
      </c>
    </row>
    <row r="60" spans="1:6" ht="15" thickBot="1" x14ac:dyDescent="0.35">
      <c r="A60" s="38">
        <v>45350</v>
      </c>
      <c r="C60" s="44">
        <f t="shared" ca="1" si="1"/>
        <v>59.085080645159906</v>
      </c>
      <c r="D60" s="48" cm="1">
        <f t="array" aca="1" ref="D60" ca="1">TREND($B$2:$B$32,$A$2:$A$32,A60)</f>
        <v>59.085080645159906</v>
      </c>
      <c r="E60" s="46">
        <f t="shared" ca="1" si="2"/>
        <v>59.085080645159906</v>
      </c>
      <c r="F60" s="45">
        <f t="shared" si="3"/>
        <v>589.79999999998836</v>
      </c>
    </row>
    <row r="61" spans="1:6" ht="15" thickBot="1" x14ac:dyDescent="0.35">
      <c r="A61" s="38">
        <v>45351</v>
      </c>
      <c r="C61" s="44">
        <f t="shared" ca="1" si="1"/>
        <v>58.850000000000364</v>
      </c>
      <c r="D61" s="48" cm="1">
        <f t="array" aca="1" ref="D61" ca="1">TREND($B$2:$B$32,$A$2:$A$32,A61)</f>
        <v>58.849999999998545</v>
      </c>
      <c r="E61" s="46">
        <f t="shared" ca="1" si="2"/>
        <v>58.850000000000364</v>
      </c>
      <c r="F61" s="45">
        <f t="shared" si="3"/>
        <v>599.76799999998184</v>
      </c>
    </row>
  </sheetData>
  <mergeCells count="1">
    <mergeCell ref="H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A99F-BDCD-4EAC-B0F6-B5C212AEFCD6}">
  <dimension ref="C2:F7"/>
  <sheetViews>
    <sheetView zoomScale="138" zoomScaleNormal="138" workbookViewId="0">
      <selection activeCell="D11" sqref="D11"/>
    </sheetView>
  </sheetViews>
  <sheetFormatPr defaultRowHeight="14.4" x14ac:dyDescent="0.3"/>
  <cols>
    <col min="3" max="3" width="40.33203125" bestFit="1" customWidth="1"/>
    <col min="5" max="5" width="12.109375" bestFit="1" customWidth="1"/>
  </cols>
  <sheetData>
    <row r="2" spans="3:6" ht="15" x14ac:dyDescent="0.3">
      <c r="C2" s="49" t="s">
        <v>41</v>
      </c>
    </row>
    <row r="3" spans="3:6" x14ac:dyDescent="0.3">
      <c r="E3" t="s">
        <v>42</v>
      </c>
      <c r="F3">
        <v>100000</v>
      </c>
    </row>
    <row r="4" spans="3:6" x14ac:dyDescent="0.3">
      <c r="E4" t="s">
        <v>43</v>
      </c>
      <c r="F4">
        <v>0.08</v>
      </c>
    </row>
    <row r="5" spans="3:6" x14ac:dyDescent="0.3">
      <c r="D5" t="s">
        <v>46</v>
      </c>
      <c r="E5" t="s">
        <v>44</v>
      </c>
      <c r="F5">
        <v>5</v>
      </c>
    </row>
    <row r="6" spans="3:6" x14ac:dyDescent="0.3">
      <c r="D6" t="s">
        <v>47</v>
      </c>
      <c r="E6" t="s">
        <v>45</v>
      </c>
      <c r="F6">
        <v>1</v>
      </c>
    </row>
    <row r="7" spans="3:6" x14ac:dyDescent="0.3">
      <c r="E7" t="s">
        <v>3</v>
      </c>
      <c r="F7" s="50">
        <f>F3*(1+F4/F6)^(F5*F6)</f>
        <v>146932.80768000003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4DDD-2B83-4C1A-8648-2359B9A5CFDB}">
  <dimension ref="A1:E63"/>
  <sheetViews>
    <sheetView topLeftCell="A25" zoomScale="115" zoomScaleNormal="115" workbookViewId="0">
      <selection activeCell="A2" sqref="A2:A4"/>
    </sheetView>
  </sheetViews>
  <sheetFormatPr defaultRowHeight="14.4" x14ac:dyDescent="0.3"/>
  <cols>
    <col min="1" max="1" width="9.33203125" style="38" bestFit="1" customWidth="1"/>
    <col min="5" max="5" width="13.77734375" customWidth="1"/>
  </cols>
  <sheetData>
    <row r="1" spans="1:5" x14ac:dyDescent="0.3">
      <c r="A1" s="56" t="s">
        <v>32</v>
      </c>
      <c r="B1" s="41" t="s">
        <v>33</v>
      </c>
    </row>
    <row r="2" spans="1:5" x14ac:dyDescent="0.3">
      <c r="A2" s="38">
        <v>45292</v>
      </c>
      <c r="B2">
        <v>50</v>
      </c>
    </row>
    <row r="3" spans="1:5" x14ac:dyDescent="0.3">
      <c r="A3" s="38">
        <v>45293</v>
      </c>
      <c r="B3">
        <v>52</v>
      </c>
      <c r="E3" t="s">
        <v>37</v>
      </c>
    </row>
    <row r="4" spans="1:5" x14ac:dyDescent="0.3">
      <c r="A4" s="38">
        <v>45294</v>
      </c>
      <c r="B4">
        <v>54</v>
      </c>
    </row>
    <row r="5" spans="1:5" x14ac:dyDescent="0.3">
      <c r="A5" s="38">
        <v>45295</v>
      </c>
      <c r="B5">
        <v>59</v>
      </c>
    </row>
    <row r="6" spans="1:5" x14ac:dyDescent="0.3">
      <c r="A6" s="38">
        <v>45296</v>
      </c>
      <c r="B6">
        <v>63</v>
      </c>
      <c r="D6" t="s">
        <v>61</v>
      </c>
      <c r="E6">
        <v>1.1008</v>
      </c>
    </row>
    <row r="7" spans="1:5" x14ac:dyDescent="0.3">
      <c r="A7" s="38">
        <v>45297</v>
      </c>
      <c r="B7">
        <v>64</v>
      </c>
      <c r="D7" t="s">
        <v>62</v>
      </c>
      <c r="E7">
        <v>-49800</v>
      </c>
    </row>
    <row r="8" spans="1:5" x14ac:dyDescent="0.3">
      <c r="A8" s="38">
        <v>45298</v>
      </c>
      <c r="B8">
        <v>56</v>
      </c>
    </row>
    <row r="9" spans="1:5" x14ac:dyDescent="0.3">
      <c r="A9" s="38">
        <v>45299</v>
      </c>
      <c r="B9">
        <v>67</v>
      </c>
    </row>
    <row r="10" spans="1:5" x14ac:dyDescent="0.3">
      <c r="A10" s="38">
        <v>45300</v>
      </c>
      <c r="B10">
        <v>70</v>
      </c>
    </row>
    <row r="11" spans="1:5" x14ac:dyDescent="0.3">
      <c r="A11" s="38">
        <v>45301</v>
      </c>
      <c r="B11">
        <v>62</v>
      </c>
    </row>
    <row r="12" spans="1:5" x14ac:dyDescent="0.3">
      <c r="A12" s="38">
        <v>45302</v>
      </c>
      <c r="B12">
        <v>70</v>
      </c>
      <c r="D12" t="s">
        <v>63</v>
      </c>
      <c r="E12">
        <f>SLOPE(B2:B32,A2:A32)</f>
        <v>1.1008064516129037</v>
      </c>
    </row>
    <row r="13" spans="1:5" x14ac:dyDescent="0.3">
      <c r="A13" s="38">
        <v>45303</v>
      </c>
      <c r="B13">
        <v>71</v>
      </c>
      <c r="D13" t="s">
        <v>64</v>
      </c>
      <c r="E13">
        <f>INTERCEPT(B2:B32,A2:A32)</f>
        <v>-49800.431451612923</v>
      </c>
    </row>
    <row r="14" spans="1:5" x14ac:dyDescent="0.3">
      <c r="A14" s="38">
        <v>45304</v>
      </c>
      <c r="B14">
        <v>73</v>
      </c>
    </row>
    <row r="15" spans="1:5" x14ac:dyDescent="0.3">
      <c r="A15" s="38">
        <v>45305</v>
      </c>
      <c r="B15">
        <v>74</v>
      </c>
      <c r="E15">
        <f>SLOPE(B2:B32,A2:A32)</f>
        <v>1.1008064516129037</v>
      </c>
    </row>
    <row r="16" spans="1:5" x14ac:dyDescent="0.3">
      <c r="A16" s="38">
        <v>45306</v>
      </c>
      <c r="B16">
        <v>78</v>
      </c>
      <c r="E16">
        <f>INTERCEPT(B2:B32,A2:A32)</f>
        <v>-49800.431451612923</v>
      </c>
    </row>
    <row r="17" spans="1:2" x14ac:dyDescent="0.3">
      <c r="A17" s="38">
        <v>45307</v>
      </c>
      <c r="B17">
        <v>85</v>
      </c>
    </row>
    <row r="18" spans="1:2" x14ac:dyDescent="0.3">
      <c r="A18" s="38">
        <v>45308</v>
      </c>
      <c r="B18">
        <v>80</v>
      </c>
    </row>
    <row r="19" spans="1:2" x14ac:dyDescent="0.3">
      <c r="A19" s="38">
        <v>45309</v>
      </c>
      <c r="B19">
        <v>81</v>
      </c>
    </row>
    <row r="20" spans="1:2" x14ac:dyDescent="0.3">
      <c r="A20" s="38">
        <v>45310</v>
      </c>
      <c r="B20">
        <v>82</v>
      </c>
    </row>
    <row r="21" spans="1:2" x14ac:dyDescent="0.3">
      <c r="A21" s="38">
        <v>45311</v>
      </c>
      <c r="B21">
        <v>88</v>
      </c>
    </row>
    <row r="22" spans="1:2" x14ac:dyDescent="0.3">
      <c r="A22" s="38">
        <v>45312</v>
      </c>
      <c r="B22">
        <v>86</v>
      </c>
    </row>
    <row r="23" spans="1:2" x14ac:dyDescent="0.3">
      <c r="A23" s="38">
        <v>45313</v>
      </c>
      <c r="B23">
        <v>84</v>
      </c>
    </row>
    <row r="24" spans="1:2" x14ac:dyDescent="0.3">
      <c r="A24" s="38">
        <v>45314</v>
      </c>
      <c r="B24">
        <v>87</v>
      </c>
    </row>
    <row r="25" spans="1:2" x14ac:dyDescent="0.3">
      <c r="A25" s="38">
        <v>45315</v>
      </c>
      <c r="B25">
        <v>84</v>
      </c>
    </row>
    <row r="26" spans="1:2" x14ac:dyDescent="0.3">
      <c r="A26" s="38">
        <v>45316</v>
      </c>
      <c r="B26">
        <v>79</v>
      </c>
    </row>
    <row r="27" spans="1:2" x14ac:dyDescent="0.3">
      <c r="A27" s="38">
        <v>45317</v>
      </c>
      <c r="B27">
        <v>76</v>
      </c>
    </row>
    <row r="28" spans="1:2" x14ac:dyDescent="0.3">
      <c r="A28" s="38">
        <v>45318</v>
      </c>
      <c r="B28">
        <v>76</v>
      </c>
    </row>
    <row r="29" spans="1:2" x14ac:dyDescent="0.3">
      <c r="A29" s="38">
        <v>45319</v>
      </c>
      <c r="B29">
        <v>79</v>
      </c>
    </row>
    <row r="30" spans="1:2" x14ac:dyDescent="0.3">
      <c r="A30" s="38">
        <v>45320</v>
      </c>
      <c r="B30">
        <v>80</v>
      </c>
    </row>
    <row r="31" spans="1:2" x14ac:dyDescent="0.3">
      <c r="A31" s="38">
        <v>45321</v>
      </c>
      <c r="B31">
        <v>88</v>
      </c>
    </row>
    <row r="32" spans="1:2" x14ac:dyDescent="0.3">
      <c r="A32" s="38">
        <v>45322</v>
      </c>
      <c r="B32">
        <v>90</v>
      </c>
    </row>
    <row r="33" spans="1:5" x14ac:dyDescent="0.3">
      <c r="A33" s="38">
        <v>45323</v>
      </c>
      <c r="B33" cm="1">
        <f t="array" ref="B33:B63">TREND(B2:B32,A2:A32)</f>
        <v>57.294354838704749</v>
      </c>
      <c r="C33" cm="1">
        <f t="array" ref="C33:C61">_xlfn.FORECAST.LINEAR(A33:A61,B2:B32,A2:A32)</f>
        <v>91.419354838712025</v>
      </c>
      <c r="E33" s="57">
        <f>$E$6*A33+$E$7</f>
        <v>91.558400000001711</v>
      </c>
    </row>
    <row r="34" spans="1:5" x14ac:dyDescent="0.3">
      <c r="A34" s="38">
        <v>45324</v>
      </c>
      <c r="B34">
        <v>58.395161290318356</v>
      </c>
      <c r="C34">
        <v>92.520161290325632</v>
      </c>
      <c r="E34" s="57">
        <f t="shared" ref="E34:E61" si="0">$E$6*A34+$E$7</f>
        <v>92.659200000001874</v>
      </c>
    </row>
    <row r="35" spans="1:5" x14ac:dyDescent="0.3">
      <c r="A35" s="38">
        <v>45325</v>
      </c>
      <c r="B35">
        <v>59.495967741931963</v>
      </c>
      <c r="C35">
        <v>93.620967741939239</v>
      </c>
      <c r="E35" s="57">
        <f t="shared" si="0"/>
        <v>93.760000000002037</v>
      </c>
    </row>
    <row r="36" spans="1:5" x14ac:dyDescent="0.3">
      <c r="A36" s="38">
        <v>45326</v>
      </c>
      <c r="B36">
        <v>60.596774193545571</v>
      </c>
      <c r="C36">
        <v>94.721774193552847</v>
      </c>
      <c r="E36" s="57">
        <f t="shared" si="0"/>
        <v>94.8608000000022</v>
      </c>
    </row>
    <row r="37" spans="1:5" x14ac:dyDescent="0.3">
      <c r="A37" s="38">
        <v>45327</v>
      </c>
      <c r="B37">
        <v>61.697580645159178</v>
      </c>
      <c r="C37">
        <v>95.822580645159178</v>
      </c>
      <c r="E37" s="57">
        <f t="shared" si="0"/>
        <v>95.961600000002363</v>
      </c>
    </row>
    <row r="38" spans="1:5" x14ac:dyDescent="0.3">
      <c r="A38" s="38">
        <v>45328</v>
      </c>
      <c r="B38">
        <v>62.798387096772785</v>
      </c>
      <c r="C38">
        <v>96.923387096772785</v>
      </c>
      <c r="E38" s="57">
        <f t="shared" si="0"/>
        <v>97.062400000002526</v>
      </c>
    </row>
    <row r="39" spans="1:5" x14ac:dyDescent="0.3">
      <c r="A39" s="38">
        <v>45329</v>
      </c>
      <c r="B39">
        <v>63.899193548379117</v>
      </c>
      <c r="C39">
        <v>98.024193548386393</v>
      </c>
      <c r="E39" s="57">
        <f t="shared" si="0"/>
        <v>98.163200000002689</v>
      </c>
    </row>
    <row r="40" spans="1:5" x14ac:dyDescent="0.3">
      <c r="A40" s="38">
        <v>45330</v>
      </c>
      <c r="B40">
        <v>64.999999999992724</v>
      </c>
      <c r="C40">
        <v>99.125</v>
      </c>
      <c r="E40" s="57">
        <f t="shared" si="0"/>
        <v>99.264000000002852</v>
      </c>
    </row>
    <row r="41" spans="1:5" x14ac:dyDescent="0.3">
      <c r="A41" s="38">
        <v>45331</v>
      </c>
      <c r="B41">
        <v>66.100806451606331</v>
      </c>
      <c r="C41">
        <v>100.22580645161361</v>
      </c>
      <c r="E41" s="57">
        <f t="shared" si="0"/>
        <v>100.36480000000302</v>
      </c>
    </row>
    <row r="42" spans="1:5" x14ac:dyDescent="0.3">
      <c r="A42" s="38">
        <v>45332</v>
      </c>
      <c r="B42">
        <v>67.201612903219939</v>
      </c>
      <c r="C42">
        <v>101.32661290322721</v>
      </c>
      <c r="E42" s="57">
        <f t="shared" si="0"/>
        <v>101.46560000000318</v>
      </c>
    </row>
    <row r="43" spans="1:5" x14ac:dyDescent="0.3">
      <c r="A43" s="38">
        <v>45333</v>
      </c>
      <c r="B43">
        <v>68.302419354833546</v>
      </c>
      <c r="C43">
        <v>102.42741935484082</v>
      </c>
      <c r="E43" s="57">
        <f t="shared" si="0"/>
        <v>102.56640000000334</v>
      </c>
    </row>
    <row r="44" spans="1:5" x14ac:dyDescent="0.3">
      <c r="A44" s="38">
        <v>45334</v>
      </c>
      <c r="B44">
        <v>69.403225806447153</v>
      </c>
      <c r="C44">
        <v>103.52822580645443</v>
      </c>
      <c r="E44" s="57">
        <f t="shared" si="0"/>
        <v>103.6672000000035</v>
      </c>
    </row>
    <row r="45" spans="1:5" x14ac:dyDescent="0.3">
      <c r="A45" s="38">
        <v>45335</v>
      </c>
      <c r="B45">
        <v>70.504032258060761</v>
      </c>
      <c r="C45">
        <v>104.62903225806804</v>
      </c>
      <c r="E45" s="57">
        <f t="shared" si="0"/>
        <v>104.76800000000367</v>
      </c>
    </row>
    <row r="46" spans="1:5" x14ac:dyDescent="0.3">
      <c r="A46" s="38">
        <v>45336</v>
      </c>
      <c r="B46">
        <v>71.604838709674368</v>
      </c>
      <c r="C46">
        <v>105.72983870968164</v>
      </c>
      <c r="E46" s="57">
        <f t="shared" si="0"/>
        <v>105.86879999999655</v>
      </c>
    </row>
    <row r="47" spans="1:5" x14ac:dyDescent="0.3">
      <c r="A47" s="38">
        <v>45337</v>
      </c>
      <c r="B47">
        <v>72.705645161287975</v>
      </c>
      <c r="C47">
        <v>106.83064516128798</v>
      </c>
      <c r="E47" s="57">
        <f t="shared" si="0"/>
        <v>106.96959999999672</v>
      </c>
    </row>
    <row r="48" spans="1:5" x14ac:dyDescent="0.3">
      <c r="A48" s="38">
        <v>45338</v>
      </c>
      <c r="B48">
        <v>73.806451612901583</v>
      </c>
      <c r="C48">
        <v>107.93145161290158</v>
      </c>
      <c r="E48" s="57">
        <f t="shared" si="0"/>
        <v>108.07039999999688</v>
      </c>
    </row>
    <row r="49" spans="1:5" x14ac:dyDescent="0.3">
      <c r="A49" s="38">
        <v>45339</v>
      </c>
      <c r="B49">
        <v>74.907258064507914</v>
      </c>
      <c r="C49">
        <v>109.03225806451519</v>
      </c>
      <c r="E49" s="57">
        <f t="shared" si="0"/>
        <v>109.17119999999704</v>
      </c>
    </row>
    <row r="50" spans="1:5" x14ac:dyDescent="0.3">
      <c r="A50" s="38">
        <v>45340</v>
      </c>
      <c r="B50">
        <v>76.008064516121522</v>
      </c>
      <c r="C50">
        <v>110.1330645161288</v>
      </c>
      <c r="E50" s="57">
        <f t="shared" si="0"/>
        <v>110.27199999999721</v>
      </c>
    </row>
    <row r="51" spans="1:5" x14ac:dyDescent="0.3">
      <c r="A51" s="38">
        <v>45341</v>
      </c>
      <c r="B51">
        <v>77.108870967735129</v>
      </c>
      <c r="C51">
        <v>111.2338709677424</v>
      </c>
      <c r="E51" s="57">
        <f t="shared" si="0"/>
        <v>111.37279999999737</v>
      </c>
    </row>
    <row r="52" spans="1:5" x14ac:dyDescent="0.3">
      <c r="A52" s="38">
        <v>45342</v>
      </c>
      <c r="B52">
        <v>78.209677419348736</v>
      </c>
      <c r="C52">
        <v>112.33467741935601</v>
      </c>
      <c r="E52" s="57">
        <f t="shared" si="0"/>
        <v>112.47359999999753</v>
      </c>
    </row>
    <row r="53" spans="1:5" x14ac:dyDescent="0.3">
      <c r="A53" s="38">
        <v>45343</v>
      </c>
      <c r="B53">
        <v>79.310483870962344</v>
      </c>
      <c r="C53">
        <v>113.43548387096962</v>
      </c>
      <c r="E53" s="57">
        <f t="shared" si="0"/>
        <v>113.57439999999769</v>
      </c>
    </row>
    <row r="54" spans="1:5" x14ac:dyDescent="0.3">
      <c r="A54" s="38">
        <v>45344</v>
      </c>
      <c r="B54">
        <v>80.411290322575951</v>
      </c>
      <c r="C54">
        <v>114.53629032258323</v>
      </c>
      <c r="E54" s="57">
        <f t="shared" si="0"/>
        <v>114.67519999999786</v>
      </c>
    </row>
    <row r="55" spans="1:5" x14ac:dyDescent="0.3">
      <c r="A55" s="38">
        <v>45345</v>
      </c>
      <c r="B55">
        <v>81.512096774189558</v>
      </c>
      <c r="C55">
        <v>115.63709677419683</v>
      </c>
      <c r="E55" s="57">
        <f t="shared" si="0"/>
        <v>115.77599999999802</v>
      </c>
    </row>
    <row r="56" spans="1:5" x14ac:dyDescent="0.3">
      <c r="A56" s="38">
        <v>45346</v>
      </c>
      <c r="B56">
        <v>82.612903225803166</v>
      </c>
      <c r="C56">
        <v>116.73790322581044</v>
      </c>
      <c r="E56" s="57">
        <f t="shared" si="0"/>
        <v>116.87679999999818</v>
      </c>
    </row>
    <row r="57" spans="1:5" x14ac:dyDescent="0.3">
      <c r="A57" s="38">
        <v>45347</v>
      </c>
      <c r="B57">
        <v>83.713709677416773</v>
      </c>
      <c r="C57">
        <v>117.83870967741677</v>
      </c>
      <c r="E57" s="57">
        <f t="shared" si="0"/>
        <v>117.97759999999835</v>
      </c>
    </row>
    <row r="58" spans="1:5" x14ac:dyDescent="0.3">
      <c r="A58" s="38">
        <v>45348</v>
      </c>
      <c r="B58">
        <v>84.81451612903038</v>
      </c>
      <c r="C58">
        <v>118.93951612903038</v>
      </c>
      <c r="E58" s="57">
        <f t="shared" si="0"/>
        <v>119.07839999999851</v>
      </c>
    </row>
    <row r="59" spans="1:5" x14ac:dyDescent="0.3">
      <c r="A59" s="38">
        <v>45349</v>
      </c>
      <c r="B59">
        <v>85.915322580643988</v>
      </c>
      <c r="C59">
        <v>120.04032258064399</v>
      </c>
      <c r="E59" s="57">
        <f t="shared" si="0"/>
        <v>120.17919999999867</v>
      </c>
    </row>
    <row r="60" spans="1:5" x14ac:dyDescent="0.3">
      <c r="A60" s="38">
        <v>45350</v>
      </c>
      <c r="B60">
        <v>87.016129032250319</v>
      </c>
      <c r="C60">
        <v>121.1411290322576</v>
      </c>
      <c r="E60" s="57">
        <f t="shared" si="0"/>
        <v>121.27999999999884</v>
      </c>
    </row>
    <row r="61" spans="1:5" x14ac:dyDescent="0.3">
      <c r="A61" s="38">
        <v>45351</v>
      </c>
      <c r="B61">
        <v>88.116935483863926</v>
      </c>
      <c r="C61">
        <v>122.2419354838712</v>
      </c>
      <c r="E61" s="57">
        <f t="shared" si="0"/>
        <v>122.380799999999</v>
      </c>
    </row>
    <row r="62" spans="1:5" x14ac:dyDescent="0.3">
      <c r="B62">
        <v>89.217741935477534</v>
      </c>
    </row>
    <row r="63" spans="1:5" x14ac:dyDescent="0.3">
      <c r="B63">
        <v>90.318548387091141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0051-8D07-4F53-B281-CB2C91A79515}">
  <dimension ref="A1:H17"/>
  <sheetViews>
    <sheetView tabSelected="1" workbookViewId="0">
      <selection activeCell="H14" sqref="H14"/>
    </sheetView>
  </sheetViews>
  <sheetFormatPr defaultRowHeight="14.4" x14ac:dyDescent="0.3"/>
  <cols>
    <col min="1" max="1" width="6" bestFit="1" customWidth="1"/>
    <col min="2" max="2" width="5.77734375" bestFit="1" customWidth="1"/>
    <col min="3" max="3" width="10.44140625" bestFit="1" customWidth="1"/>
    <col min="4" max="4" width="5.5546875" bestFit="1" customWidth="1"/>
    <col min="8" max="8" width="20.77734375" bestFit="1" customWidth="1"/>
  </cols>
  <sheetData>
    <row r="1" spans="1:8" x14ac:dyDescent="0.3">
      <c r="A1" s="41" t="s">
        <v>65</v>
      </c>
      <c r="B1" s="41" t="s">
        <v>66</v>
      </c>
      <c r="C1" s="41" t="s">
        <v>67</v>
      </c>
      <c r="D1" s="41" t="s">
        <v>33</v>
      </c>
    </row>
    <row r="2" spans="1:8" x14ac:dyDescent="0.3">
      <c r="A2">
        <v>230.1</v>
      </c>
      <c r="B2">
        <v>37.799999999999997</v>
      </c>
      <c r="C2">
        <v>69.2</v>
      </c>
      <c r="D2">
        <v>22.1</v>
      </c>
    </row>
    <row r="3" spans="1:8" x14ac:dyDescent="0.3">
      <c r="A3">
        <v>44.5</v>
      </c>
      <c r="B3">
        <v>39.299999999999997</v>
      </c>
      <c r="C3">
        <v>45.1</v>
      </c>
      <c r="D3">
        <v>10.4</v>
      </c>
    </row>
    <row r="4" spans="1:8" x14ac:dyDescent="0.3">
      <c r="A4">
        <v>17.2</v>
      </c>
      <c r="B4">
        <v>45.9</v>
      </c>
      <c r="C4">
        <v>69.3</v>
      </c>
      <c r="D4">
        <v>12</v>
      </c>
    </row>
    <row r="5" spans="1:8" x14ac:dyDescent="0.3">
      <c r="A5">
        <v>151.5</v>
      </c>
      <c r="B5">
        <v>41.3</v>
      </c>
      <c r="C5">
        <v>58.5</v>
      </c>
      <c r="D5">
        <v>16.5</v>
      </c>
      <c r="G5" t="s">
        <v>63</v>
      </c>
      <c r="H5">
        <f>SLOPE(D2:D16,C2:C16)</f>
        <v>2.3620114158059057E-2</v>
      </c>
    </row>
    <row r="6" spans="1:8" x14ac:dyDescent="0.3">
      <c r="A6">
        <v>180.8</v>
      </c>
      <c r="B6">
        <v>10.8</v>
      </c>
      <c r="C6">
        <v>58.4</v>
      </c>
      <c r="D6">
        <v>17.899999999999999</v>
      </c>
      <c r="G6" t="s">
        <v>64</v>
      </c>
      <c r="H6">
        <f>INTERCEPT(D2:D16,C2:C16)</f>
        <v>12.646531451793996</v>
      </c>
    </row>
    <row r="7" spans="1:8" x14ac:dyDescent="0.3">
      <c r="A7">
        <v>8.6999999999999993</v>
      </c>
      <c r="B7">
        <v>48.9</v>
      </c>
      <c r="C7">
        <v>75</v>
      </c>
      <c r="D7">
        <v>7.2</v>
      </c>
    </row>
    <row r="8" spans="1:8" x14ac:dyDescent="0.3">
      <c r="A8">
        <v>57.5</v>
      </c>
      <c r="B8">
        <v>32.799999999999997</v>
      </c>
      <c r="C8">
        <v>23.5</v>
      </c>
      <c r="D8">
        <v>11.8</v>
      </c>
    </row>
    <row r="9" spans="1:8" x14ac:dyDescent="0.3">
      <c r="A9">
        <v>120.2</v>
      </c>
      <c r="B9">
        <v>19.600000000000001</v>
      </c>
      <c r="C9">
        <v>11.6</v>
      </c>
      <c r="D9">
        <v>13.2</v>
      </c>
    </row>
    <row r="10" spans="1:8" x14ac:dyDescent="0.3">
      <c r="A10">
        <v>8.6</v>
      </c>
      <c r="B10">
        <v>2.1</v>
      </c>
      <c r="C10">
        <v>1</v>
      </c>
      <c r="D10">
        <v>4.8</v>
      </c>
      <c r="H10" t="s">
        <v>68</v>
      </c>
    </row>
    <row r="11" spans="1:8" x14ac:dyDescent="0.3">
      <c r="A11">
        <v>199.8</v>
      </c>
      <c r="B11">
        <v>2.6</v>
      </c>
      <c r="C11">
        <v>21.2</v>
      </c>
      <c r="D11">
        <v>15.6</v>
      </c>
    </row>
    <row r="12" spans="1:8" x14ac:dyDescent="0.3">
      <c r="A12">
        <v>66.099999999999994</v>
      </c>
      <c r="B12">
        <v>5.8</v>
      </c>
      <c r="C12">
        <v>24.2</v>
      </c>
      <c r="D12">
        <v>12.6</v>
      </c>
    </row>
    <row r="13" spans="1:8" x14ac:dyDescent="0.3">
      <c r="A13">
        <v>214.7</v>
      </c>
      <c r="B13">
        <v>24</v>
      </c>
      <c r="C13">
        <v>4</v>
      </c>
      <c r="D13">
        <v>17.399999999999999</v>
      </c>
    </row>
    <row r="14" spans="1:8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8" x14ac:dyDescent="0.3">
      <c r="A15">
        <v>97.5</v>
      </c>
      <c r="B15">
        <v>7.6</v>
      </c>
      <c r="C15">
        <v>7.2</v>
      </c>
      <c r="D15">
        <v>13.7</v>
      </c>
    </row>
    <row r="16" spans="1:8" x14ac:dyDescent="0.3">
      <c r="A16">
        <v>204.1</v>
      </c>
      <c r="B16">
        <v>32.9</v>
      </c>
      <c r="C16">
        <v>46</v>
      </c>
      <c r="D16">
        <v>19</v>
      </c>
    </row>
    <row r="17" spans="3:4" x14ac:dyDescent="0.3">
      <c r="C17">
        <v>100</v>
      </c>
      <c r="D17">
        <f>H5*C17+H6</f>
        <v>15.008542867599902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Scenario Summary 3</vt:lpstr>
      <vt:lpstr>Scenario Summary 4</vt:lpstr>
      <vt:lpstr>Scenario Summary 5</vt:lpstr>
      <vt:lpstr>Scenario Summary 6</vt:lpstr>
      <vt:lpstr>Scenario manager</vt:lpstr>
      <vt:lpstr>Goal Seek</vt:lpstr>
      <vt:lpstr>Date Table</vt:lpstr>
      <vt:lpstr>Forecast sheet</vt:lpstr>
      <vt:lpstr>Sheet1</vt:lpstr>
      <vt:lpstr>Sheet4</vt:lpstr>
      <vt:lpstr>Sheet5</vt:lpstr>
      <vt:lpstr>Price</vt:lpstr>
      <vt:lpstr>Profit</vt:lpstr>
      <vt:lpstr>QTY</vt:lpstr>
      <vt:lpstr>Totalrevenue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2024-09-24T18:50:06Z</dcterms:created>
  <dcterms:modified xsi:type="dcterms:W3CDTF">2025-02-06T06:19:39Z</dcterms:modified>
</cp:coreProperties>
</file>