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381CCD6E-E47C-479D-B394-2DF88CF05E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9" i="1" l="1"/>
  <c r="K77" i="1"/>
  <c r="C81" i="1"/>
  <c r="I83" i="1"/>
  <c r="E83" i="1"/>
  <c r="I81" i="1"/>
  <c r="G83" i="1"/>
  <c r="I79" i="1"/>
  <c r="I77" i="1"/>
  <c r="G81" i="1"/>
  <c r="G79" i="1"/>
  <c r="G77" i="1"/>
  <c r="E81" i="1"/>
  <c r="E79" i="1"/>
  <c r="E77" i="1"/>
  <c r="C79" i="1"/>
  <c r="C77" i="1"/>
  <c r="G133" i="1"/>
  <c r="G127" i="1"/>
  <c r="G121" i="1"/>
  <c r="G45" i="1"/>
  <c r="G55" i="1"/>
  <c r="G53" i="1"/>
  <c r="G51" i="1"/>
  <c r="B104" i="1"/>
  <c r="G104" i="1"/>
  <c r="G101" i="1"/>
  <c r="G98" i="1"/>
  <c r="G95" i="1"/>
  <c r="G92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<sst xmlns="http://schemas.openxmlformats.org/spreadsheetml/2006/main" count="194" uniqueCount="127">
  <si>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</si>
  <si>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</si>
  <si>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</si>
  <si>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</si>
  <si>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</si>
  <si>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</si>
  <si>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</si>
  <si>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</si>
  <si>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</si>
  <si>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</si>
  <si>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</si>
  <si>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</si>
  <si>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</si>
  <si>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</si>
  <si>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</si>
  <si>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</si>
  <si>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</si>
  <si>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</si>
  <si>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</si>
  <si>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</si>
  <si>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</si>
  <si>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</si>
  <si>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</si>
  <si>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</si>
  <si>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</si>
  <si>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</si>
  <si>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</si>
  <si>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</si>
  <si>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</si>
  <si>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</si>
  <si>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</si>
  <si>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</si>
  <si>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</si>
  <si>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</si>
  <si>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</si>
  <si>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</si>
  <si>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</si>
  <si>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</si>
  <si>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</si>
  <si>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</si>
  <si>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</si>
  <si>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EKF mismatch(fed with false init state [0,0] and false init variance=0) [dB]</t>
  </si>
  <si>
    <t>[1/r2 [dB], 1/q^2 [dB]]</t>
  </si>
  <si>
    <t>[0, 20]</t>
  </si>
  <si>
    <t>RTSNet 2-fold J=5 std [linear]</t>
  </si>
  <si>
    <t>RTSNet 2-fold J=5, train on T=100(n_Epochs=5000, n_Batch=10, learningRate=1e-4, weightDecay=1e-3) [dB]</t>
  </si>
  <si>
    <t xml:space="preserve">EKF full [dB] </t>
  </si>
  <si>
    <t>RTS full[dB]</t>
  </si>
  <si>
    <t>EKF  Dtheta=1 [dB]</t>
  </si>
  <si>
    <t>RTS Dtheta=1 [dB]</t>
  </si>
  <si>
    <t xml:space="preserve">RTSNet full, train on T=200(n_Epochs=1000, n_Batch=10, learningRate=1e-4, weightDecay=1e-6)[dB] </t>
  </si>
  <si>
    <t xml:space="preserve">RTSNet Dtheta=1, train on T=200(n_Epochs=1000, n_Batch=10, learningRate=5e-4 weightDecay=1e-6) [dB] </t>
  </si>
  <si>
    <t>Inference Time(s) T=200 (colab pro's CPU, high RAM )</t>
  </si>
  <si>
    <t>EKF</t>
  </si>
  <si>
    <t>RTS</t>
  </si>
  <si>
    <t>RTSNet</t>
  </si>
  <si>
    <t>T=200 (train and test both on T=200)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</si>
  <si>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</si>
  <si>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</si>
  <si>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</si>
  <si>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</si>
  <si>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</si>
  <si>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</si>
  <si>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</si>
  <si>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EKF std [dB]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</si>
  <si>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</si>
  <si>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</si>
  <si>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</si>
  <si>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</si>
  <si>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</si>
  <si>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</si>
  <si>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</si>
  <si>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</si>
  <si>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</si>
  <si>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</si>
  <si>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</si>
  <si>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</si>
  <si>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</si>
  <si>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</si>
  <si>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</si>
  <si>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</si>
  <si>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</si>
  <si>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</si>
  <si>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</si>
  <si>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</si>
  <si>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</si>
  <si>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</si>
  <si>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</si>
  <si>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</si>
  <si>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</si>
  <si>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</si>
  <si>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</si>
  <si>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</si>
  <si>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</si>
  <si>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</si>
  <si>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</si>
  <si>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</si>
  <si>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</si>
  <si>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</si>
  <si>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</si>
  <si>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</si>
  <si>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</si>
  <si>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 xml:space="preserve">2) Gneralization </t>
  </si>
  <si>
    <t>Generalization to Random initial conditions(x1 and x2 both uniformly distributed on [0,100) )</t>
  </si>
  <si>
    <t>3) Scaling towards large models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</si>
  <si>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</si>
  <si>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</si>
  <si>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</si>
  <si>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</si>
  <si>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</si>
  <si>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</si>
  <si>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</si>
  <si>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 xml:space="preserve">T=20 (Trajectory Length) 1/r2 [dB], 1/q2 [dB]=[0,20] </t>
  </si>
  <si>
    <t>MSE2x2</t>
  </si>
  <si>
    <t>RunTime for 2x2 (s)</t>
  </si>
  <si>
    <t>RTSNet true [dB] (n_Epochs=5000, n_Batch=5, learningRate=1E-4, weightDecay=1E-3)</t>
  </si>
  <si>
    <t>MSE 20x20</t>
  </si>
  <si>
    <t>RunTime for 20x20 (s)</t>
  </si>
  <si>
    <t>RTSNet (reduced parameters) [dB]</t>
  </si>
  <si>
    <t>dB: -11.7285 #parameters: 3636450</t>
  </si>
  <si>
    <t>dB: -12.2755 #parameter: 6428140</t>
  </si>
  <si>
    <t>too much parameters, can't train</t>
  </si>
  <si>
    <t>dB: -11.9725 #parameters: 28285</t>
  </si>
  <si>
    <t>dB: -12.0231 #parameters: 416070</t>
  </si>
  <si>
    <t>MSE 40x40</t>
  </si>
  <si>
    <t>RunTime for 40x40 (s)</t>
  </si>
  <si>
    <t>#parameters:101264280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</si>
</sst>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6"/>
  <sheetViews>
    <sheetView tabSelected="1" topLeftCell="A69" workbookViewId="0">
      <selection activeCell="K79" sqref="K79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</cols>
  <sheetData>
    <row r="1" spans="1:7" x14ac:dyDescent="0.35">
      <c r="A1" s="7" t="s">
        <v>34</v>
      </c>
    </row>
    <row r="2" spans="1:7" x14ac:dyDescent="0.35">
      <c r="A2" t="s">
        <v>60</v>
      </c>
    </row>
    <row r="3" spans="1:7" ht="15" thickBot="1" x14ac:dyDescent="0.4">
      <c r="A3" s="19" t="s">
        <v>63</v>
      </c>
    </row>
    <row r="4" spans="1:7" x14ac:dyDescent="0.35">
      <c r="A4" s="2" t="s">
        <v>1</v>
      </c>
      <c r="B4" s="3" t="s">
        <v>61</v>
      </c>
      <c r="C4" s="3" t="s">
        <v>62</v>
      </c>
      <c r="D4" s="3" t="s">
        <v>70</v>
      </c>
      <c r="E4" s="3" t="s">
        <v>71</v>
      </c>
      <c r="F4" s="22" t="s">
        <v>72</v>
      </c>
    </row>
    <row r="5" spans="1:7" x14ac:dyDescent="0.35">
      <c r="A5" s="38" t="s">
        <v>81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35">
      <c r="A6" s="38" t="s">
        <v>82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35">
      <c r="A7" s="39" t="s">
        <v>7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35">
      <c r="A8" s="39" t="s">
        <v>64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35">
      <c r="A9" s="39" t="s">
        <v>8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35">
      <c r="A10" s="39" t="s">
        <v>65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35">
      <c r="A11" s="39" t="s">
        <v>35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">
      <c r="A12" s="40" t="s">
        <v>74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35">
      <c r="A13" s="18"/>
      <c r="B13" s="9"/>
      <c r="C13" s="9"/>
      <c r="D13" s="9"/>
      <c r="E13" s="9"/>
      <c r="F13" s="26"/>
      <c r="G13" s="18"/>
    </row>
    <row r="14" spans="1:7" ht="15" thickBot="1" x14ac:dyDescent="0.4">
      <c r="A14" s="19" t="s">
        <v>75</v>
      </c>
      <c r="G14" s="18"/>
    </row>
    <row r="15" spans="1:7" x14ac:dyDescent="0.35">
      <c r="A15" s="2" t="s">
        <v>1</v>
      </c>
      <c r="B15" s="3" t="s">
        <v>76</v>
      </c>
      <c r="C15" s="3" t="s">
        <v>77</v>
      </c>
      <c r="D15" s="3" t="s">
        <v>78</v>
      </c>
      <c r="E15" s="3" t="s">
        <v>79</v>
      </c>
      <c r="F15" s="22" t="s">
        <v>80</v>
      </c>
      <c r="G15" s="18"/>
    </row>
    <row r="16" spans="1:7" x14ac:dyDescent="0.35">
      <c r="A16" s="38" t="s">
        <v>81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35">
      <c r="A17" s="38" t="s">
        <v>82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35">
      <c r="A18" s="12" t="s">
        <v>7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35">
      <c r="A19" s="12" t="s">
        <v>64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35">
      <c r="A20" s="12" t="s">
        <v>8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35">
      <c r="A21" s="12" t="s">
        <v>65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35">
      <c r="A22" s="12" t="s">
        <v>95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">
      <c r="A23" s="13" t="s">
        <v>74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35">
      <c r="A24" s="18"/>
      <c r="B24" s="18"/>
      <c r="C24" s="18"/>
      <c r="D24" s="18"/>
      <c r="E24" s="18"/>
      <c r="F24" s="27"/>
    </row>
    <row r="25" spans="1:7" ht="15" thickBot="1" x14ac:dyDescent="0.4">
      <c r="A25" s="19" t="s">
        <v>73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39</v>
      </c>
    </row>
    <row r="27" spans="1:7" x14ac:dyDescent="0.35">
      <c r="A27" s="38" t="s">
        <v>81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35">
      <c r="A28" s="38" t="s">
        <v>82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35">
      <c r="A29" s="12" t="s">
        <v>7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35">
      <c r="A30" s="12" t="s">
        <v>64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35">
      <c r="A31" s="12" t="s">
        <v>8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35">
      <c r="A32" s="12" t="s">
        <v>65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35">
      <c r="A33" s="12" t="s">
        <v>9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">
      <c r="A34" s="13" t="s">
        <v>74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62" t="s">
        <v>102</v>
      </c>
      <c r="B37" s="18"/>
      <c r="C37" s="18"/>
      <c r="D37" s="18"/>
      <c r="E37" s="18"/>
      <c r="F37" s="18"/>
      <c r="G37" s="18"/>
    </row>
    <row r="38" spans="1:7" x14ac:dyDescent="0.35">
      <c r="A38" s="17" t="s">
        <v>38</v>
      </c>
      <c r="B38" s="18"/>
      <c r="C38" s="18"/>
      <c r="D38" s="18"/>
      <c r="E38" s="18"/>
      <c r="F38" s="18"/>
      <c r="G38" s="18"/>
    </row>
    <row r="39" spans="1:7" ht="15" thickBot="1" x14ac:dyDescent="0.4">
      <c r="A39" s="18" t="s">
        <v>36</v>
      </c>
      <c r="B39" s="18"/>
      <c r="C39" s="18"/>
      <c r="D39" s="18"/>
      <c r="E39" s="18"/>
      <c r="F39" s="18"/>
      <c r="G39" s="18"/>
    </row>
    <row r="40" spans="1:7" x14ac:dyDescent="0.35">
      <c r="A40" s="2" t="s">
        <v>1</v>
      </c>
      <c r="B40" s="20"/>
      <c r="C40" s="3" t="s">
        <v>3</v>
      </c>
      <c r="D40" s="20"/>
      <c r="E40" s="20"/>
      <c r="F40" s="20"/>
      <c r="G40" s="4" t="s">
        <v>39</v>
      </c>
    </row>
    <row r="41" spans="1:7" x14ac:dyDescent="0.35">
      <c r="A41" s="12" t="s">
        <v>7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35">
      <c r="A42" s="12" t="s">
        <v>64</v>
      </c>
      <c r="B42" s="18"/>
      <c r="C42" s="18">
        <v>0.3347</v>
      </c>
      <c r="D42" s="18"/>
      <c r="E42" s="18"/>
      <c r="F42" s="18"/>
      <c r="G42" s="8"/>
    </row>
    <row r="43" spans="1:7" x14ac:dyDescent="0.35">
      <c r="A43" s="12" t="s">
        <v>8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35">
      <c r="A44" s="12" t="s">
        <v>65</v>
      </c>
      <c r="B44" s="18"/>
      <c r="C44" s="18">
        <v>0.45019999999999999</v>
      </c>
      <c r="D44" s="18"/>
      <c r="E44" s="18"/>
      <c r="F44" s="18"/>
      <c r="G44" s="8"/>
    </row>
    <row r="45" spans="1:7" x14ac:dyDescent="0.35">
      <c r="A45" s="12" t="s">
        <v>35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5" thickBot="1" x14ac:dyDescent="0.4">
      <c r="A46" s="13" t="s">
        <v>74</v>
      </c>
      <c r="B46" s="10"/>
      <c r="C46" s="10">
        <v>0.44900000000000001</v>
      </c>
      <c r="D46" s="10"/>
      <c r="E46" s="10"/>
      <c r="F46" s="10"/>
      <c r="G46" s="11"/>
    </row>
    <row r="47" spans="1:7" x14ac:dyDescent="0.35">
      <c r="A47" s="18"/>
      <c r="B47" s="18"/>
      <c r="C47" s="18"/>
      <c r="D47" s="18"/>
      <c r="E47" s="18"/>
      <c r="F47" s="18"/>
      <c r="G47" s="18"/>
    </row>
    <row r="48" spans="1:7" x14ac:dyDescent="0.35">
      <c r="A48" s="17" t="s">
        <v>92</v>
      </c>
      <c r="B48" s="18"/>
      <c r="C48" s="18"/>
      <c r="D48" s="18"/>
      <c r="E48" s="18"/>
      <c r="F48" s="18"/>
      <c r="G48" s="18"/>
    </row>
    <row r="49" spans="1:9" ht="15" thickBot="1" x14ac:dyDescent="0.4">
      <c r="A49" s="18" t="s">
        <v>36</v>
      </c>
      <c r="B49" s="18"/>
      <c r="C49" s="18"/>
      <c r="D49" s="18"/>
      <c r="E49" s="18"/>
      <c r="F49" s="18"/>
      <c r="G49" s="18"/>
    </row>
    <row r="50" spans="1:9" x14ac:dyDescent="0.35">
      <c r="A50" s="2" t="s">
        <v>1</v>
      </c>
      <c r="B50" s="20"/>
      <c r="C50" s="3" t="s">
        <v>3</v>
      </c>
      <c r="D50" s="20"/>
      <c r="E50" s="20"/>
      <c r="F50" s="20"/>
      <c r="G50" s="4" t="s">
        <v>91</v>
      </c>
    </row>
    <row r="51" spans="1:9" x14ac:dyDescent="0.35">
      <c r="A51" s="12" t="s">
        <v>7</v>
      </c>
      <c r="B51" s="18"/>
      <c r="C51" s="18">
        <v>-7.2404999999999999</v>
      </c>
      <c r="D51" s="18"/>
      <c r="E51" s="18"/>
      <c r="F51" s="18"/>
      <c r="G51" s="8">
        <f>9.09574961662292/200</f>
        <v>4.5478748083114598E-2</v>
      </c>
    </row>
    <row r="52" spans="1:9" x14ac:dyDescent="0.35">
      <c r="A52" s="12" t="s">
        <v>64</v>
      </c>
      <c r="B52" s="18"/>
      <c r="C52" s="18">
        <v>0.54310000000000003</v>
      </c>
      <c r="D52" s="18"/>
      <c r="E52" s="18"/>
      <c r="F52" s="18"/>
      <c r="G52" s="8"/>
    </row>
    <row r="53" spans="1:9" x14ac:dyDescent="0.35">
      <c r="A53" s="12" t="s">
        <v>8</v>
      </c>
      <c r="B53" s="18"/>
      <c r="C53" s="18">
        <v>-11.852600000000001</v>
      </c>
      <c r="D53" s="18"/>
      <c r="E53" s="18"/>
      <c r="F53" s="18"/>
      <c r="G53" s="8">
        <f>19.0591733455657/200</f>
        <v>9.5295866727828499E-2</v>
      </c>
    </row>
    <row r="54" spans="1:9" x14ac:dyDescent="0.35">
      <c r="A54" s="12" t="s">
        <v>65</v>
      </c>
      <c r="B54" s="18"/>
      <c r="C54" s="18">
        <v>0.68740000000000001</v>
      </c>
      <c r="D54" s="18"/>
      <c r="E54" s="18"/>
      <c r="F54" s="18"/>
      <c r="G54" s="8"/>
    </row>
    <row r="55" spans="1:9" x14ac:dyDescent="0.35">
      <c r="A55" s="12" t="s">
        <v>93</v>
      </c>
      <c r="B55" s="18"/>
      <c r="C55" s="18">
        <v>-11.773</v>
      </c>
      <c r="D55" s="18"/>
      <c r="E55" s="18"/>
      <c r="F55" s="18"/>
      <c r="G55" s="8">
        <f>221.406227111816/200</f>
        <v>1.1070311355590801</v>
      </c>
    </row>
    <row r="56" spans="1:9" ht="15" thickBot="1" x14ac:dyDescent="0.4">
      <c r="A56" s="13" t="s">
        <v>74</v>
      </c>
      <c r="B56" s="10"/>
      <c r="C56" s="10">
        <v>0.68469999999999998</v>
      </c>
      <c r="D56" s="10"/>
      <c r="E56" s="10"/>
      <c r="F56" s="10"/>
      <c r="G56" s="11"/>
    </row>
    <row r="57" spans="1:9" x14ac:dyDescent="0.35">
      <c r="A57" s="18"/>
      <c r="B57" s="18"/>
      <c r="C57" s="18"/>
      <c r="D57" s="18"/>
      <c r="E57" s="18"/>
      <c r="F57" s="18"/>
      <c r="G57" s="18"/>
    </row>
    <row r="58" spans="1:9" x14ac:dyDescent="0.35">
      <c r="A58" s="17" t="s">
        <v>103</v>
      </c>
      <c r="B58" s="18"/>
      <c r="C58" s="18"/>
      <c r="D58" s="18"/>
      <c r="E58" s="18"/>
      <c r="F58" s="18"/>
      <c r="G58" s="18"/>
    </row>
    <row r="59" spans="1:9" ht="15" thickBot="1" x14ac:dyDescent="0.4">
      <c r="A59" s="18" t="s">
        <v>37</v>
      </c>
      <c r="B59" s="18"/>
      <c r="C59" s="18"/>
      <c r="D59" s="18"/>
      <c r="E59" s="18"/>
      <c r="F59" s="18"/>
      <c r="G59" s="18"/>
    </row>
    <row r="60" spans="1:9" x14ac:dyDescent="0.35">
      <c r="A60" s="2" t="s">
        <v>1</v>
      </c>
      <c r="B60" s="20"/>
      <c r="C60" s="22" t="s">
        <v>3</v>
      </c>
      <c r="D60" s="18"/>
      <c r="E60" s="35"/>
      <c r="F60" s="46" t="s">
        <v>41</v>
      </c>
      <c r="G60" s="47">
        <v>30.081099999999999</v>
      </c>
      <c r="H60" s="36"/>
      <c r="I60" s="33"/>
    </row>
    <row r="61" spans="1:9" x14ac:dyDescent="0.35">
      <c r="A61" s="51" t="s">
        <v>81</v>
      </c>
      <c r="B61" s="18"/>
      <c r="C61" s="52">
        <v>-1.0999999999999999E-2</v>
      </c>
      <c r="D61" s="18"/>
      <c r="E61" s="35"/>
      <c r="F61" s="12" t="s">
        <v>40</v>
      </c>
      <c r="G61" s="8">
        <v>26.237500000000001</v>
      </c>
      <c r="H61" s="36"/>
      <c r="I61" s="33"/>
    </row>
    <row r="62" spans="1:9" x14ac:dyDescent="0.35">
      <c r="A62" s="51" t="s">
        <v>82</v>
      </c>
      <c r="B62" s="18"/>
      <c r="C62" s="52">
        <v>0.3891</v>
      </c>
      <c r="D62" s="18"/>
      <c r="E62" s="35"/>
      <c r="F62" s="59"/>
      <c r="G62" s="60"/>
      <c r="H62" s="36"/>
      <c r="I62" s="33"/>
    </row>
    <row r="63" spans="1:9" x14ac:dyDescent="0.35">
      <c r="A63" s="12" t="s">
        <v>90</v>
      </c>
      <c r="B63" s="18"/>
      <c r="C63" s="30">
        <v>-7.2916999999999996</v>
      </c>
      <c r="D63" s="18"/>
      <c r="E63" s="35"/>
      <c r="F63" s="12" t="s">
        <v>88</v>
      </c>
      <c r="G63" s="8">
        <v>-6.7626999999999997</v>
      </c>
      <c r="H63" s="9"/>
      <c r="I63" s="33"/>
    </row>
    <row r="64" spans="1:9" x14ac:dyDescent="0.35">
      <c r="A64" s="12" t="s">
        <v>89</v>
      </c>
      <c r="B64" s="18"/>
      <c r="C64" s="30">
        <v>0.90980000000000005</v>
      </c>
      <c r="D64" s="18"/>
      <c r="E64" s="35"/>
      <c r="F64" s="12" t="s">
        <v>89</v>
      </c>
      <c r="G64" s="8">
        <v>0.88480000000000003</v>
      </c>
      <c r="H64" s="9"/>
      <c r="I64" s="33"/>
    </row>
    <row r="65" spans="1:11" x14ac:dyDescent="0.35">
      <c r="A65" s="12" t="s">
        <v>86</v>
      </c>
      <c r="B65" s="18"/>
      <c r="C65" s="30">
        <v>-11.7737</v>
      </c>
      <c r="D65" s="18"/>
      <c r="E65" s="35"/>
      <c r="F65" s="12" t="s">
        <v>87</v>
      </c>
      <c r="G65" s="8">
        <v>-11.523199999999999</v>
      </c>
      <c r="H65" s="9"/>
      <c r="I65" s="33"/>
    </row>
    <row r="66" spans="1:11" x14ac:dyDescent="0.35">
      <c r="A66" s="12" t="s">
        <v>65</v>
      </c>
      <c r="B66" s="18"/>
      <c r="C66" s="30">
        <v>1.2115</v>
      </c>
      <c r="D66" s="18"/>
      <c r="E66" s="35"/>
      <c r="F66" s="12" t="s">
        <v>65</v>
      </c>
      <c r="G66" s="8">
        <v>1.1852</v>
      </c>
      <c r="H66" s="9"/>
      <c r="I66" s="33"/>
    </row>
    <row r="67" spans="1:11" x14ac:dyDescent="0.35">
      <c r="A67" s="53" t="s">
        <v>83</v>
      </c>
      <c r="B67" s="35"/>
      <c r="C67" s="54">
        <v>-11.471500000000001</v>
      </c>
      <c r="D67" s="18"/>
      <c r="E67" s="33"/>
      <c r="F67" s="12" t="s">
        <v>85</v>
      </c>
      <c r="G67" s="8">
        <v>9.0884</v>
      </c>
      <c r="H67" s="35"/>
      <c r="I67" s="33"/>
    </row>
    <row r="68" spans="1:11" ht="15" thickBot="1" x14ac:dyDescent="0.4">
      <c r="A68" s="53" t="s">
        <v>67</v>
      </c>
      <c r="B68" s="35"/>
      <c r="C68" s="54">
        <v>1.2063999999999999</v>
      </c>
      <c r="D68" s="18"/>
      <c r="E68" s="35"/>
      <c r="F68" s="13" t="s">
        <v>66</v>
      </c>
      <c r="G68" s="11">
        <v>2.7212000000000001</v>
      </c>
      <c r="H68" s="35"/>
      <c r="I68" s="33"/>
    </row>
    <row r="69" spans="1:11" x14ac:dyDescent="0.35">
      <c r="A69" s="53" t="s">
        <v>84</v>
      </c>
      <c r="B69" s="35"/>
      <c r="C69" s="55">
        <v>-11.5383</v>
      </c>
      <c r="D69" s="18"/>
      <c r="E69" s="35"/>
      <c r="F69" s="35"/>
      <c r="G69" s="35"/>
      <c r="H69" s="35"/>
      <c r="I69" s="33"/>
    </row>
    <row r="70" spans="1:11" ht="15" thickBot="1" x14ac:dyDescent="0.4">
      <c r="A70" s="56" t="s">
        <v>66</v>
      </c>
      <c r="B70" s="57"/>
      <c r="C70" s="58">
        <v>1.1716</v>
      </c>
      <c r="D70" s="18"/>
      <c r="E70" s="18"/>
      <c r="F70" s="18"/>
      <c r="G70" s="18"/>
      <c r="H70" s="18"/>
    </row>
    <row r="71" spans="1:11" x14ac:dyDescent="0.35">
      <c r="A71" s="18"/>
      <c r="B71" s="18"/>
      <c r="C71" s="18"/>
      <c r="D71" s="18"/>
      <c r="E71" s="18"/>
      <c r="F71" s="18"/>
      <c r="G71" s="18"/>
    </row>
    <row r="72" spans="1:11" x14ac:dyDescent="0.35">
      <c r="A72" s="62" t="s">
        <v>104</v>
      </c>
      <c r="B72" s="18"/>
      <c r="C72" s="18"/>
      <c r="D72" s="18"/>
      <c r="E72" s="18"/>
      <c r="F72" s="18"/>
      <c r="G72" s="18"/>
    </row>
    <row r="73" spans="1:11" x14ac:dyDescent="0.35">
      <c r="A73" s="19" t="s">
        <v>109</v>
      </c>
      <c r="D73" s="28"/>
    </row>
    <row r="74" spans="1:11" x14ac:dyDescent="0.35">
      <c r="A74" s="28" t="s">
        <v>0</v>
      </c>
      <c r="D74" s="28"/>
    </row>
    <row r="75" spans="1:11" ht="15" thickBot="1" x14ac:dyDescent="0.4">
      <c r="A75" s="1" t="s">
        <v>112</v>
      </c>
      <c r="B75" s="1"/>
      <c r="F75" s="28"/>
    </row>
    <row r="76" spans="1:11" x14ac:dyDescent="0.35">
      <c r="A76" s="2"/>
      <c r="B76" s="3" t="s">
        <v>113</v>
      </c>
      <c r="C76" s="15" t="s">
        <v>114</v>
      </c>
      <c r="D76" s="3" t="s">
        <v>57</v>
      </c>
      <c r="E76" s="15" t="s">
        <v>111</v>
      </c>
      <c r="F76" s="3" t="s">
        <v>58</v>
      </c>
      <c r="G76" s="64" t="s">
        <v>110</v>
      </c>
      <c r="H76" s="3" t="s">
        <v>116</v>
      </c>
      <c r="I76" s="64" t="s">
        <v>117</v>
      </c>
      <c r="J76" s="3" t="s">
        <v>124</v>
      </c>
      <c r="K76" s="65" t="s">
        <v>125</v>
      </c>
    </row>
    <row r="77" spans="1:11" x14ac:dyDescent="0.35">
      <c r="A77" s="5" t="s">
        <v>7</v>
      </c>
      <c r="B77" s="63">
        <v>-7.7907000000000002</v>
      </c>
      <c r="C77" s="63">
        <f>0.38149070739746/200</f>
        <v>1.9074535369873E-3</v>
      </c>
      <c r="D77" s="63">
        <v>-10.930999999999999</v>
      </c>
      <c r="E77" s="63">
        <f>0.393565416336059/200</f>
        <v>1.967827081680295E-3</v>
      </c>
      <c r="F77" s="63">
        <v>-11.0616</v>
      </c>
      <c r="G77" s="63">
        <f>0.399958848953247/200</f>
        <v>1.9997942447662351E-3</v>
      </c>
      <c r="H77" s="63">
        <v>-11.5398</v>
      </c>
      <c r="I77" s="63">
        <f>0.682828903198242/200</f>
        <v>3.4141445159912099E-3</v>
      </c>
      <c r="J77" s="63">
        <v>-11.533899999999999</v>
      </c>
      <c r="K77" s="66">
        <f>1.83847570419311/200</f>
        <v>9.1923785209655495E-3</v>
      </c>
    </row>
    <row r="78" spans="1:11" x14ac:dyDescent="0.35">
      <c r="A78" s="5" t="s">
        <v>64</v>
      </c>
      <c r="B78" s="63">
        <v>2.2039</v>
      </c>
      <c r="C78" s="63"/>
      <c r="D78" s="63">
        <v>1.4112</v>
      </c>
      <c r="E78" s="63"/>
      <c r="F78" s="63">
        <v>0.95120000000000005</v>
      </c>
      <c r="G78" s="63"/>
      <c r="H78" s="63">
        <v>0.77070000000000005</v>
      </c>
      <c r="I78" s="63"/>
      <c r="J78" s="63">
        <v>0.59950000000000003</v>
      </c>
      <c r="K78" s="66"/>
    </row>
    <row r="79" spans="1:11" x14ac:dyDescent="0.35">
      <c r="A79" s="5" t="s">
        <v>8</v>
      </c>
      <c r="B79" s="63">
        <v>-11.7315</v>
      </c>
      <c r="C79" s="63">
        <f>0.743644952774047/200</f>
        <v>3.7182247638702349E-3</v>
      </c>
      <c r="D79" s="63">
        <v>-12.350300000000001</v>
      </c>
      <c r="E79" s="63">
        <f>0.808241128921508/200</f>
        <v>4.0412056446075401E-3</v>
      </c>
      <c r="F79" s="63">
        <v>-12.4358</v>
      </c>
      <c r="G79" s="63">
        <f xml:space="preserve"> 0.831526041030883/200</f>
        <v>4.157630205154415E-3</v>
      </c>
      <c r="H79" s="63">
        <v>-12.7623</v>
      </c>
      <c r="I79" s="63">
        <f>1.39217519760131/200</f>
        <v>6.9608759880065499E-3</v>
      </c>
      <c r="J79" s="63">
        <v>-12.7544</v>
      </c>
      <c r="K79" s="66">
        <f>3.5751347541809/200</f>
        <v>1.7875673770904502E-2</v>
      </c>
    </row>
    <row r="80" spans="1:11" x14ac:dyDescent="0.35">
      <c r="A80" s="5" t="s">
        <v>65</v>
      </c>
      <c r="B80" s="63">
        <v>2.4887999999999999</v>
      </c>
      <c r="C80" s="63"/>
      <c r="D80" s="63">
        <v>1.5609</v>
      </c>
      <c r="E80" s="63"/>
      <c r="F80" s="63">
        <v>1.0578000000000001</v>
      </c>
      <c r="G80" s="63"/>
      <c r="H80" s="63">
        <v>0.8075</v>
      </c>
      <c r="I80" s="63"/>
      <c r="J80" s="63">
        <v>0.63580000000000003</v>
      </c>
      <c r="K80" s="66"/>
    </row>
    <row r="81" spans="1:11" x14ac:dyDescent="0.35">
      <c r="A81" s="5" t="s">
        <v>115</v>
      </c>
      <c r="B81" s="63">
        <v>-11.2082</v>
      </c>
      <c r="C81" s="63">
        <f>8.5537621974945/200</f>
        <v>4.2768810987472497E-2</v>
      </c>
      <c r="D81" s="63">
        <v>-11.8744</v>
      </c>
      <c r="E81" s="63">
        <f>8.43400382995605/200</f>
        <v>4.2170019149780247E-2</v>
      </c>
      <c r="F81" s="63" t="s">
        <v>119</v>
      </c>
      <c r="G81" s="63">
        <f>10.424521446228/200</f>
        <v>5.2122607231140004E-2</v>
      </c>
      <c r="H81" s="63" t="s">
        <v>121</v>
      </c>
      <c r="I81" s="63">
        <f>28.3335559368133/200</f>
        <v>0.14166777968406652</v>
      </c>
      <c r="J81" s="63"/>
      <c r="K81" s="66"/>
    </row>
    <row r="82" spans="1:11" x14ac:dyDescent="0.35">
      <c r="A82" s="5" t="s">
        <v>66</v>
      </c>
      <c r="B82" s="63">
        <v>2.4382999999999999</v>
      </c>
      <c r="C82" s="63"/>
      <c r="D82" s="68">
        <v>1.573</v>
      </c>
      <c r="E82" s="63"/>
      <c r="F82" s="63">
        <v>1.0568</v>
      </c>
      <c r="G82" s="63"/>
      <c r="H82" s="21"/>
      <c r="I82" s="21"/>
      <c r="J82" s="21"/>
      <c r="K82" s="23"/>
    </row>
    <row r="83" spans="1:11" x14ac:dyDescent="0.35">
      <c r="A83" s="69" t="s">
        <v>118</v>
      </c>
      <c r="B83" s="21"/>
      <c r="C83" s="21"/>
      <c r="D83" s="21" t="s">
        <v>122</v>
      </c>
      <c r="E83" s="21">
        <f>8.48960757255554/200</f>
        <v>4.2448037862777704E-2</v>
      </c>
      <c r="F83" s="21" t="s">
        <v>123</v>
      </c>
      <c r="G83" s="21">
        <f>9.56008505821228/200</f>
        <v>4.7800425291061405E-2</v>
      </c>
      <c r="H83" s="68" t="s">
        <v>120</v>
      </c>
      <c r="I83" s="21">
        <f>11.0999789237976/200</f>
        <v>5.5499894618988001E-2</v>
      </c>
      <c r="J83" s="68" t="s">
        <v>126</v>
      </c>
      <c r="K83" s="23"/>
    </row>
    <row r="84" spans="1:11" ht="15" thickBot="1" x14ac:dyDescent="0.4">
      <c r="A84" s="70" t="s">
        <v>74</v>
      </c>
      <c r="B84" s="24"/>
      <c r="C84" s="24"/>
      <c r="D84" s="67">
        <v>1.597</v>
      </c>
      <c r="E84" s="24"/>
      <c r="F84" s="67">
        <v>1.0552999999999999</v>
      </c>
      <c r="G84" s="24"/>
      <c r="H84" s="67">
        <v>0.82789999999999997</v>
      </c>
      <c r="I84" s="24"/>
      <c r="J84" s="67"/>
      <c r="K84" s="25"/>
    </row>
    <row r="87" spans="1:11" x14ac:dyDescent="0.35">
      <c r="A87" s="7" t="s">
        <v>105</v>
      </c>
    </row>
    <row r="88" spans="1:11" x14ac:dyDescent="0.35">
      <c r="A88" s="19" t="s">
        <v>107</v>
      </c>
    </row>
    <row r="89" spans="1:11" x14ac:dyDescent="0.35">
      <c r="A89" s="28" t="s">
        <v>10</v>
      </c>
    </row>
    <row r="90" spans="1:11" ht="15" thickBot="1" x14ac:dyDescent="0.4">
      <c r="A90" t="s">
        <v>11</v>
      </c>
    </row>
    <row r="91" spans="1:11" x14ac:dyDescent="0.35">
      <c r="A91" s="14" t="s">
        <v>1</v>
      </c>
      <c r="B91" s="37" t="s">
        <v>2</v>
      </c>
      <c r="C91" s="37" t="s">
        <v>3</v>
      </c>
      <c r="D91" s="37" t="s">
        <v>4</v>
      </c>
      <c r="E91" s="37" t="s">
        <v>5</v>
      </c>
      <c r="F91" s="37" t="s">
        <v>6</v>
      </c>
      <c r="G91" s="48" t="s">
        <v>12</v>
      </c>
    </row>
    <row r="92" spans="1:11" x14ac:dyDescent="0.35">
      <c r="A92" s="5" t="s">
        <v>14</v>
      </c>
      <c r="B92" s="9">
        <v>2.7021000000000002</v>
      </c>
      <c r="C92" s="9">
        <v>-7.3941999999999997</v>
      </c>
      <c r="D92" s="9">
        <v>-17.366499999999998</v>
      </c>
      <c r="E92" s="9">
        <v>-27.2926</v>
      </c>
      <c r="F92" s="9">
        <v>-37.272500000000001</v>
      </c>
      <c r="G92" s="30">
        <f>1.87291026115417/200</f>
        <v>9.3645513057708501E-3</v>
      </c>
    </row>
    <row r="93" spans="1:11" x14ac:dyDescent="0.35">
      <c r="A93" s="5" t="s">
        <v>15</v>
      </c>
      <c r="B93" s="9">
        <v>0.88500000000000001</v>
      </c>
      <c r="C93" s="9">
        <v>0.90100000000000002</v>
      </c>
      <c r="D93" s="9">
        <v>0.95669999999999999</v>
      </c>
      <c r="E93" s="9">
        <v>0.96560000000000001</v>
      </c>
      <c r="F93" s="9">
        <v>1.0293000000000001</v>
      </c>
      <c r="G93" s="49"/>
    </row>
    <row r="94" spans="1:11" x14ac:dyDescent="0.35">
      <c r="A94" s="5"/>
      <c r="B94" s="50"/>
      <c r="C94" s="9"/>
      <c r="D94" s="9"/>
      <c r="E94" s="9"/>
      <c r="F94" s="9"/>
      <c r="G94" s="49"/>
    </row>
    <row r="95" spans="1:11" x14ac:dyDescent="0.35">
      <c r="A95" s="5" t="s">
        <v>16</v>
      </c>
      <c r="B95" s="9">
        <v>11.153700000000001</v>
      </c>
      <c r="C95" s="9">
        <v>0.92630000000000001</v>
      </c>
      <c r="D95" s="9">
        <v>-9.1595999999999993</v>
      </c>
      <c r="E95" s="9">
        <v>-18.4282</v>
      </c>
      <c r="F95" s="9">
        <v>-28.785699999999999</v>
      </c>
      <c r="G95" s="30">
        <f>1.73989057540893/200</f>
        <v>8.6994528770446503E-3</v>
      </c>
    </row>
    <row r="96" spans="1:11" x14ac:dyDescent="0.35">
      <c r="A96" s="5" t="s">
        <v>13</v>
      </c>
      <c r="B96" s="9">
        <v>3.0234000000000001</v>
      </c>
      <c r="C96" s="9">
        <v>3.0640999999999998</v>
      </c>
      <c r="D96" s="9">
        <v>3.6509</v>
      </c>
      <c r="E96" s="9">
        <v>3.2534000000000001</v>
      </c>
      <c r="F96" s="9">
        <v>3.3008000000000002</v>
      </c>
      <c r="G96" s="49"/>
    </row>
    <row r="97" spans="1:7" x14ac:dyDescent="0.35">
      <c r="A97" s="5"/>
      <c r="B97" s="50"/>
      <c r="C97" s="9"/>
      <c r="D97" s="9"/>
      <c r="E97" s="9"/>
      <c r="F97" s="9"/>
      <c r="G97" s="49"/>
    </row>
    <row r="98" spans="1:7" x14ac:dyDescent="0.35">
      <c r="A98" s="5" t="s">
        <v>23</v>
      </c>
      <c r="B98" s="9">
        <v>-1.8754</v>
      </c>
      <c r="C98" s="9">
        <v>-11.879799999999999</v>
      </c>
      <c r="D98" s="9">
        <v>-21.812200000000001</v>
      </c>
      <c r="E98" s="9">
        <v>-31.9605</v>
      </c>
      <c r="F98" s="9">
        <v>-41.809899999999999</v>
      </c>
      <c r="G98" s="30">
        <f>3.64388179779052/200</f>
        <v>1.82194089889526E-2</v>
      </c>
    </row>
    <row r="99" spans="1:7" x14ac:dyDescent="0.35">
      <c r="A99" s="5" t="s">
        <v>24</v>
      </c>
      <c r="B99" s="9">
        <v>1.2853000000000001</v>
      </c>
      <c r="C99" s="9">
        <v>1.2719</v>
      </c>
      <c r="D99" s="9">
        <v>1.1487000000000001</v>
      </c>
      <c r="E99" s="9">
        <v>1.2646999999999999</v>
      </c>
      <c r="F99" s="9">
        <v>1.1558999999999999</v>
      </c>
      <c r="G99" s="30"/>
    </row>
    <row r="100" spans="1:7" x14ac:dyDescent="0.35">
      <c r="A100" s="5"/>
      <c r="B100" s="50"/>
      <c r="C100" s="9"/>
      <c r="D100" s="9"/>
      <c r="E100" s="9"/>
      <c r="F100" s="9"/>
      <c r="G100" s="30"/>
    </row>
    <row r="101" spans="1:7" x14ac:dyDescent="0.35">
      <c r="A101" s="5" t="s">
        <v>25</v>
      </c>
      <c r="B101" s="9">
        <v>5.5016999999999996</v>
      </c>
      <c r="C101" s="9">
        <v>-4.8254000000000001</v>
      </c>
      <c r="D101" s="9">
        <v>-15.061500000000001</v>
      </c>
      <c r="E101" s="9">
        <v>-24.198</v>
      </c>
      <c r="F101" s="9">
        <v>-34.591799999999999</v>
      </c>
      <c r="G101" s="30">
        <f>3.63707900047302/200</f>
        <v>1.8185395002365098E-2</v>
      </c>
    </row>
    <row r="102" spans="1:7" x14ac:dyDescent="0.35">
      <c r="A102" s="5" t="s">
        <v>26</v>
      </c>
      <c r="B102" s="9">
        <v>2.9416000000000002</v>
      </c>
      <c r="C102" s="9">
        <v>3.2046000000000001</v>
      </c>
      <c r="D102" s="9">
        <v>3.4399000000000002</v>
      </c>
      <c r="E102" s="9">
        <v>3.1190000000000002</v>
      </c>
      <c r="F102" s="9">
        <v>3.133</v>
      </c>
      <c r="G102" s="49"/>
    </row>
    <row r="103" spans="1:7" x14ac:dyDescent="0.35">
      <c r="A103" s="5"/>
      <c r="B103" s="50"/>
      <c r="C103" s="50"/>
      <c r="D103" s="50"/>
      <c r="E103" s="50"/>
      <c r="F103" s="50"/>
      <c r="G103" s="49"/>
    </row>
    <row r="104" spans="1:7" x14ac:dyDescent="0.35">
      <c r="A104" s="5" t="s">
        <v>17</v>
      </c>
      <c r="B104" s="9">
        <f>-1.7902</f>
        <v>-1.7902</v>
      </c>
      <c r="C104" s="9">
        <v>-11.8467</v>
      </c>
      <c r="D104" s="9">
        <v>-21.738299999999999</v>
      </c>
      <c r="E104" s="9">
        <v>-31.619900000000001</v>
      </c>
      <c r="F104" s="9">
        <v>-41.830800000000004</v>
      </c>
      <c r="G104" s="30">
        <f>43.5942468643188/200</f>
        <v>0.21797123432159399</v>
      </c>
    </row>
    <row r="105" spans="1:7" x14ac:dyDescent="0.35">
      <c r="A105" s="5" t="s">
        <v>18</v>
      </c>
      <c r="B105" s="9">
        <v>1.2419</v>
      </c>
      <c r="C105" s="9">
        <v>1.1898</v>
      </c>
      <c r="D105" s="9">
        <v>1.2814000000000001</v>
      </c>
      <c r="E105" s="9">
        <v>1.1073</v>
      </c>
      <c r="F105" s="26">
        <v>1.2888999999999999</v>
      </c>
      <c r="G105" s="30"/>
    </row>
    <row r="106" spans="1:7" x14ac:dyDescent="0.35">
      <c r="A106" s="5"/>
      <c r="B106" s="9"/>
      <c r="C106" s="9"/>
      <c r="D106" s="9"/>
      <c r="E106" s="9"/>
      <c r="F106" s="9"/>
      <c r="G106" s="30"/>
    </row>
    <row r="107" spans="1:7" x14ac:dyDescent="0.35">
      <c r="A107" s="5" t="s">
        <v>19</v>
      </c>
      <c r="B107" s="9">
        <v>-0.77390000000000003</v>
      </c>
      <c r="C107" s="9">
        <v>-10.8522</v>
      </c>
      <c r="D107" s="9">
        <v>-21.103899999999999</v>
      </c>
      <c r="E107" s="9">
        <v>-29.667200000000001</v>
      </c>
      <c r="F107" s="9">
        <v>-38.0655</v>
      </c>
      <c r="G107" s="30"/>
    </row>
    <row r="108" spans="1:7" x14ac:dyDescent="0.35">
      <c r="A108" s="5" t="s">
        <v>20</v>
      </c>
      <c r="B108" s="9">
        <v>1.2433000000000001</v>
      </c>
      <c r="C108" s="9">
        <v>1.1579999999999999</v>
      </c>
      <c r="D108" s="9">
        <v>1.2155</v>
      </c>
      <c r="E108" s="9">
        <v>1.2145999999999999</v>
      </c>
      <c r="F108" s="9">
        <v>1.1361000000000001</v>
      </c>
      <c r="G108" s="30"/>
    </row>
    <row r="109" spans="1:7" x14ac:dyDescent="0.35">
      <c r="A109" s="5"/>
      <c r="B109" s="9"/>
      <c r="C109" s="9"/>
      <c r="D109" s="9"/>
      <c r="E109" s="9"/>
      <c r="F109" s="9"/>
      <c r="G109" s="30"/>
    </row>
    <row r="110" spans="1:7" x14ac:dyDescent="0.35">
      <c r="A110" s="5" t="s">
        <v>21</v>
      </c>
      <c r="B110" s="9">
        <v>-1.7432000000000001</v>
      </c>
      <c r="C110" s="9">
        <v>-11.6966</v>
      </c>
      <c r="D110" s="9">
        <v>-21.720500000000001</v>
      </c>
      <c r="E110" s="9">
        <v>-31.185500000000001</v>
      </c>
      <c r="F110" s="9">
        <v>-40.300899999999999</v>
      </c>
      <c r="G110" s="30"/>
    </row>
    <row r="111" spans="1:7" ht="15" thickBot="1" x14ac:dyDescent="0.4">
      <c r="A111" s="6" t="s">
        <v>22</v>
      </c>
      <c r="B111" s="31">
        <v>1.2693000000000001</v>
      </c>
      <c r="C111" s="31">
        <v>1.2414000000000001</v>
      </c>
      <c r="D111" s="31">
        <v>1.1528</v>
      </c>
      <c r="E111" s="31">
        <v>1.2195</v>
      </c>
      <c r="F111" s="31">
        <v>1.1687000000000001</v>
      </c>
      <c r="G111" s="32"/>
    </row>
    <row r="112" spans="1:7" x14ac:dyDescent="0.35">
      <c r="A112" s="21"/>
      <c r="B112" s="17"/>
      <c r="C112" s="17"/>
      <c r="D112" s="17"/>
      <c r="E112" s="17"/>
      <c r="F112" s="17"/>
      <c r="G112" s="17"/>
    </row>
    <row r="113" spans="1:7" x14ac:dyDescent="0.35">
      <c r="A113" s="33"/>
      <c r="B113" s="33" t="s">
        <v>68</v>
      </c>
      <c r="D113" s="17"/>
      <c r="E113" s="17"/>
      <c r="F113" s="17"/>
      <c r="G113" s="17"/>
    </row>
    <row r="114" spans="1:7" x14ac:dyDescent="0.35">
      <c r="A114" s="21"/>
      <c r="B114" s="18" t="s">
        <v>69</v>
      </c>
      <c r="C114" s="18"/>
      <c r="D114" s="17"/>
      <c r="E114" s="17"/>
      <c r="F114" s="17"/>
      <c r="G114" s="17"/>
    </row>
    <row r="117" spans="1:7" x14ac:dyDescent="0.35">
      <c r="A117" s="19" t="s">
        <v>106</v>
      </c>
      <c r="C117" s="19"/>
    </row>
    <row r="118" spans="1:7" x14ac:dyDescent="0.35">
      <c r="A118" t="s">
        <v>59</v>
      </c>
    </row>
    <row r="119" spans="1:7" ht="15" thickBot="1" x14ac:dyDescent="0.4">
      <c r="A119" t="s">
        <v>98</v>
      </c>
    </row>
    <row r="120" spans="1:7" x14ac:dyDescent="0.35">
      <c r="A120" s="14" t="s">
        <v>1</v>
      </c>
      <c r="B120" s="37" t="s">
        <v>2</v>
      </c>
      <c r="C120" s="37" t="s">
        <v>3</v>
      </c>
      <c r="D120" s="37" t="s">
        <v>4</v>
      </c>
      <c r="E120" s="37" t="s">
        <v>5</v>
      </c>
      <c r="F120" s="37" t="s">
        <v>6</v>
      </c>
      <c r="G120" s="48" t="s">
        <v>94</v>
      </c>
    </row>
    <row r="121" spans="1:7" x14ac:dyDescent="0.35">
      <c r="A121" s="5" t="s">
        <v>29</v>
      </c>
      <c r="B121" s="9">
        <v>3.4502999999999999</v>
      </c>
      <c r="C121" s="9">
        <v>-6.5942999999999996</v>
      </c>
      <c r="D121" s="9">
        <v>-16.561499999999999</v>
      </c>
      <c r="E121" s="9">
        <v>-26.6008</v>
      </c>
      <c r="F121" s="9">
        <v>-36.565199999999997</v>
      </c>
      <c r="G121" s="30">
        <f>1.81720042228698/1000</f>
        <v>1.8172004222869801E-3</v>
      </c>
    </row>
    <row r="122" spans="1:7" x14ac:dyDescent="0.35">
      <c r="A122" s="5" t="s">
        <v>15</v>
      </c>
      <c r="B122" s="9">
        <v>1.8456999999999999</v>
      </c>
      <c r="C122" s="9">
        <v>1.8831</v>
      </c>
      <c r="D122" s="9">
        <v>1.8754999999999999</v>
      </c>
      <c r="E122" s="9">
        <v>1.9067000000000001</v>
      </c>
      <c r="F122" s="9">
        <v>1.8309</v>
      </c>
      <c r="G122" s="49"/>
    </row>
    <row r="123" spans="1:7" x14ac:dyDescent="0.35">
      <c r="A123" s="5"/>
      <c r="B123" s="50"/>
      <c r="C123" s="9"/>
      <c r="D123" s="9"/>
      <c r="E123" s="9"/>
      <c r="F123" s="9"/>
      <c r="G123" s="49"/>
    </row>
    <row r="124" spans="1:7" x14ac:dyDescent="0.35">
      <c r="A124" s="5" t="s">
        <v>99</v>
      </c>
      <c r="B124" s="9">
        <v>33.961399999999998</v>
      </c>
      <c r="C124" s="9">
        <v>23.832799999999999</v>
      </c>
      <c r="D124" s="9">
        <v>13.8483</v>
      </c>
      <c r="E124" s="9">
        <v>4.1989999999999998</v>
      </c>
      <c r="F124" s="9">
        <v>-6.4336000000000002</v>
      </c>
      <c r="G124" s="30"/>
    </row>
    <row r="125" spans="1:7" x14ac:dyDescent="0.35">
      <c r="A125" s="5" t="s">
        <v>30</v>
      </c>
      <c r="B125" s="9">
        <v>3.9329999999999998</v>
      </c>
      <c r="C125" s="9">
        <v>3.8573</v>
      </c>
      <c r="D125" s="9">
        <v>3.6829000000000001</v>
      </c>
      <c r="E125" s="9">
        <v>3.8494999999999999</v>
      </c>
      <c r="F125" s="9">
        <v>3.8119000000000001</v>
      </c>
      <c r="G125" s="49"/>
    </row>
    <row r="126" spans="1:7" x14ac:dyDescent="0.35">
      <c r="A126" s="5"/>
      <c r="B126" s="50"/>
      <c r="C126" s="9"/>
      <c r="D126" s="9"/>
      <c r="E126" s="9"/>
      <c r="F126" s="9"/>
      <c r="G126" s="49"/>
    </row>
    <row r="127" spans="1:7" x14ac:dyDescent="0.35">
      <c r="A127" s="5" t="s">
        <v>31</v>
      </c>
      <c r="B127" s="9">
        <v>-3.8433999999999999</v>
      </c>
      <c r="C127" s="9">
        <v>-13.9133</v>
      </c>
      <c r="D127" s="9">
        <v>-23.5916</v>
      </c>
      <c r="E127" s="9">
        <v>-33.8613</v>
      </c>
      <c r="F127" s="9">
        <v>-43.593000000000004</v>
      </c>
      <c r="G127" s="30">
        <f>3.73042225837707/1000</f>
        <v>3.7304222583770699E-3</v>
      </c>
    </row>
    <row r="128" spans="1:7" x14ac:dyDescent="0.35">
      <c r="A128" s="5" t="s">
        <v>24</v>
      </c>
      <c r="B128" s="9">
        <v>2.6547999999999998</v>
      </c>
      <c r="C128" s="9">
        <v>2.7086999999999999</v>
      </c>
      <c r="D128" s="9">
        <v>2.7507000000000001</v>
      </c>
      <c r="E128" s="9">
        <v>2.7532999999999999</v>
      </c>
      <c r="F128" s="9">
        <v>2.7458</v>
      </c>
      <c r="G128" s="30"/>
    </row>
    <row r="129" spans="1:7" x14ac:dyDescent="0.35">
      <c r="A129" s="5"/>
      <c r="B129" s="50"/>
      <c r="C129" s="9"/>
      <c r="D129" s="9"/>
      <c r="E129" s="9"/>
      <c r="F129" s="9"/>
      <c r="G129" s="30"/>
    </row>
    <row r="130" spans="1:7" x14ac:dyDescent="0.35">
      <c r="A130" s="5" t="s">
        <v>100</v>
      </c>
      <c r="B130" s="9">
        <v>32.962600000000002</v>
      </c>
      <c r="C130" s="9">
        <v>22.838000000000001</v>
      </c>
      <c r="D130" s="9">
        <v>12.853400000000001</v>
      </c>
      <c r="E130" s="9">
        <v>3.2014</v>
      </c>
      <c r="F130" s="9">
        <v>-7.4305000000000003</v>
      </c>
      <c r="G130" s="30"/>
    </row>
    <row r="131" spans="1:7" x14ac:dyDescent="0.35">
      <c r="A131" s="5" t="s">
        <v>32</v>
      </c>
      <c r="B131" s="9">
        <v>3.9333999999999998</v>
      </c>
      <c r="C131" s="9">
        <v>3.859</v>
      </c>
      <c r="D131" s="9">
        <v>3.6848999999999998</v>
      </c>
      <c r="E131" s="9">
        <v>3.851</v>
      </c>
      <c r="F131" s="9">
        <v>3.8092000000000001</v>
      </c>
      <c r="G131" s="49"/>
    </row>
    <row r="132" spans="1:7" x14ac:dyDescent="0.35">
      <c r="A132" s="5"/>
      <c r="B132" s="50"/>
      <c r="C132" s="50"/>
      <c r="D132" s="50"/>
      <c r="E132" s="50"/>
      <c r="F132" s="50"/>
      <c r="G132" s="49"/>
    </row>
    <row r="133" spans="1:7" x14ac:dyDescent="0.35">
      <c r="A133" s="5" t="s">
        <v>17</v>
      </c>
      <c r="B133" s="9">
        <v>-3.3506</v>
      </c>
      <c r="C133" s="9">
        <v>-13.5854</v>
      </c>
      <c r="D133" s="9">
        <v>-23.3325</v>
      </c>
      <c r="E133" s="9">
        <v>-33.126199999999997</v>
      </c>
      <c r="F133" s="9">
        <v>-43.1599</v>
      </c>
      <c r="G133" s="30">
        <f>44.6756930351257/1000</f>
        <v>4.4675693035125696E-2</v>
      </c>
    </row>
    <row r="134" spans="1:7" x14ac:dyDescent="0.35">
      <c r="A134" s="5" t="s">
        <v>18</v>
      </c>
      <c r="B134" s="9">
        <v>2.6993</v>
      </c>
      <c r="C134" s="9">
        <v>2.6728000000000001</v>
      </c>
      <c r="D134" s="9">
        <v>2.6707000000000001</v>
      </c>
      <c r="E134" s="9">
        <v>2.6284000000000001</v>
      </c>
      <c r="F134" s="9">
        <v>2.6488</v>
      </c>
      <c r="G134" s="30"/>
    </row>
    <row r="135" spans="1:7" x14ac:dyDescent="0.35">
      <c r="A135" s="5"/>
      <c r="B135" s="9"/>
      <c r="C135" s="9"/>
      <c r="D135" s="9"/>
      <c r="E135" s="9"/>
      <c r="F135" s="9"/>
      <c r="G135" s="30"/>
    </row>
    <row r="136" spans="1:7" x14ac:dyDescent="0.35">
      <c r="A136" s="5" t="s">
        <v>101</v>
      </c>
      <c r="B136" s="9">
        <v>10.5525</v>
      </c>
      <c r="C136" s="9">
        <v>-2.0112999999999999</v>
      </c>
      <c r="D136" s="9">
        <v>-10.688499999999999</v>
      </c>
      <c r="E136" s="9">
        <v>-21.682500000000001</v>
      </c>
      <c r="F136" s="9">
        <v>-31.886700000000001</v>
      </c>
      <c r="G136" s="30"/>
    </row>
    <row r="137" spans="1:7" x14ac:dyDescent="0.35">
      <c r="A137" s="5" t="s">
        <v>33</v>
      </c>
      <c r="B137" s="9">
        <v>3.1505999999999998</v>
      </c>
      <c r="C137" s="9">
        <v>1.9450000000000001</v>
      </c>
      <c r="D137" s="9">
        <v>1.9343999999999999</v>
      </c>
      <c r="E137" s="9">
        <v>1.6428</v>
      </c>
      <c r="F137" s="9">
        <v>1.2435</v>
      </c>
      <c r="G137" s="30"/>
    </row>
    <row r="138" spans="1:7" x14ac:dyDescent="0.35">
      <c r="A138" s="5"/>
      <c r="B138" s="9"/>
      <c r="C138" s="9"/>
      <c r="D138" s="9"/>
      <c r="E138" s="9"/>
      <c r="F138" s="9"/>
      <c r="G138" s="30"/>
    </row>
    <row r="139" spans="1:7" x14ac:dyDescent="0.35">
      <c r="A139" s="5" t="s">
        <v>27</v>
      </c>
      <c r="B139" s="9">
        <v>-3.4333999999999998</v>
      </c>
      <c r="C139" s="9">
        <v>-12.944599999999999</v>
      </c>
      <c r="D139" s="9">
        <v>-23.013100000000001</v>
      </c>
      <c r="E139" s="9">
        <v>-32.932000000000002</v>
      </c>
      <c r="F139" s="9">
        <v>-41.863900000000001</v>
      </c>
      <c r="G139" s="30"/>
    </row>
    <row r="140" spans="1:7" ht="15" thickBot="1" x14ac:dyDescent="0.4">
      <c r="A140" s="6" t="s">
        <v>28</v>
      </c>
      <c r="B140" s="31">
        <v>2.6326999999999998</v>
      </c>
      <c r="C140" s="31">
        <v>2.6817000000000002</v>
      </c>
      <c r="D140" s="31">
        <v>2.7978000000000001</v>
      </c>
      <c r="E140" s="31">
        <v>2.4706999999999999</v>
      </c>
      <c r="F140" s="31">
        <v>2.6570999999999998</v>
      </c>
      <c r="G140" s="32"/>
    </row>
    <row r="141" spans="1:7" x14ac:dyDescent="0.35">
      <c r="B141" s="29"/>
      <c r="C141" s="29"/>
      <c r="D141" s="29"/>
      <c r="E141" s="29"/>
      <c r="F141" s="29"/>
      <c r="G141" s="29"/>
    </row>
    <row r="142" spans="1:7" x14ac:dyDescent="0.35">
      <c r="B142" s="61" t="s">
        <v>96</v>
      </c>
    </row>
    <row r="143" spans="1:7" x14ac:dyDescent="0.35">
      <c r="B143" t="s">
        <v>97</v>
      </c>
    </row>
    <row r="146" spans="1:1" x14ac:dyDescent="0.35">
      <c r="A146" s="7" t="s">
        <v>108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E20"/>
  <sheetViews>
    <sheetView workbookViewId="0">
      <selection activeCell="D20" sqref="D20"/>
    </sheetView>
  </sheetViews>
  <sheetFormatPr defaultRowHeight="14.5" x14ac:dyDescent="0.35"/>
  <cols>
    <col min="1" max="1" width="37.1796875" customWidth="1"/>
    <col min="4" max="6" width="11.81640625" bestFit="1" customWidth="1"/>
  </cols>
  <sheetData>
    <row r="1" spans="1:5" x14ac:dyDescent="0.35">
      <c r="A1" t="s">
        <v>56</v>
      </c>
      <c r="B1" t="s">
        <v>0</v>
      </c>
    </row>
    <row r="2" spans="1:5" ht="15" thickBot="1" x14ac:dyDescent="0.4"/>
    <row r="3" spans="1:5" x14ac:dyDescent="0.35">
      <c r="A3" s="14" t="s">
        <v>42</v>
      </c>
      <c r="B3" s="15" t="s">
        <v>43</v>
      </c>
      <c r="C3" s="15" t="s">
        <v>4</v>
      </c>
      <c r="D3" s="15" t="s">
        <v>5</v>
      </c>
      <c r="E3" s="16" t="s">
        <v>6</v>
      </c>
    </row>
    <row r="4" spans="1:5" x14ac:dyDescent="0.35">
      <c r="A4" s="5" t="s">
        <v>46</v>
      </c>
      <c r="B4" s="21">
        <v>-10.4223</v>
      </c>
      <c r="C4" s="21">
        <v>-20.546399999999998</v>
      </c>
      <c r="D4" s="21">
        <v>-30.565899999999999</v>
      </c>
      <c r="E4" s="23">
        <v>-40.424100000000003</v>
      </c>
    </row>
    <row r="5" spans="1:5" x14ac:dyDescent="0.35">
      <c r="A5" s="5"/>
      <c r="B5" s="21"/>
      <c r="C5" s="21"/>
      <c r="D5" s="21"/>
      <c r="E5" s="23"/>
    </row>
    <row r="6" spans="1:5" x14ac:dyDescent="0.35">
      <c r="A6" s="5" t="s">
        <v>47</v>
      </c>
      <c r="B6" s="21">
        <v>-13.8728</v>
      </c>
      <c r="C6" s="21">
        <v>-23.9254</v>
      </c>
      <c r="D6" s="21">
        <v>-34.028799999999997</v>
      </c>
      <c r="E6" s="23">
        <v>-43.958799999999997</v>
      </c>
    </row>
    <row r="7" spans="1:5" x14ac:dyDescent="0.35">
      <c r="A7" s="5"/>
      <c r="B7" s="21"/>
      <c r="C7" s="21"/>
      <c r="D7" s="21"/>
      <c r="E7" s="23"/>
    </row>
    <row r="8" spans="1:5" x14ac:dyDescent="0.35">
      <c r="A8" s="5" t="s">
        <v>48</v>
      </c>
      <c r="B8" s="21">
        <v>-9.6765000000000008</v>
      </c>
      <c r="C8" s="21">
        <v>-15.9671</v>
      </c>
      <c r="D8" s="21">
        <v>-17.5745</v>
      </c>
      <c r="E8" s="23">
        <v>-17.808599999999998</v>
      </c>
    </row>
    <row r="9" spans="1:5" x14ac:dyDescent="0.35">
      <c r="A9" s="5"/>
      <c r="B9" s="21"/>
      <c r="C9" s="21"/>
      <c r="D9" s="21"/>
      <c r="E9" s="23"/>
    </row>
    <row r="10" spans="1:5" x14ac:dyDescent="0.35">
      <c r="A10" s="5" t="s">
        <v>49</v>
      </c>
      <c r="B10" s="21">
        <v>-13.1538</v>
      </c>
      <c r="C10" s="21">
        <v>-19.496200000000002</v>
      </c>
      <c r="D10" s="21">
        <v>-21.472899999999999</v>
      </c>
      <c r="E10" s="23">
        <v>-21.748200000000001</v>
      </c>
    </row>
    <row r="11" spans="1:5" x14ac:dyDescent="0.35">
      <c r="A11" s="5"/>
      <c r="B11" s="21"/>
      <c r="C11" s="21"/>
      <c r="D11" s="21"/>
      <c r="E11" s="23"/>
    </row>
    <row r="12" spans="1:5" x14ac:dyDescent="0.35">
      <c r="A12" s="5" t="s">
        <v>50</v>
      </c>
      <c r="B12" s="21">
        <v>-13.4038</v>
      </c>
      <c r="C12" s="21">
        <v>-23.161000000000001</v>
      </c>
      <c r="D12" s="21">
        <v>-33.494199999999999</v>
      </c>
      <c r="E12" s="23">
        <v>-42.509599999999999</v>
      </c>
    </row>
    <row r="13" spans="1:5" ht="15" thickBot="1" x14ac:dyDescent="0.4">
      <c r="A13" s="6" t="s">
        <v>51</v>
      </c>
      <c r="B13" s="24">
        <v>-12.888500000000001</v>
      </c>
      <c r="C13" s="24">
        <v>-22.598099999999999</v>
      </c>
      <c r="D13" s="24">
        <v>-29.8276</v>
      </c>
      <c r="E13" s="25">
        <v>-36.738900000000001</v>
      </c>
    </row>
    <row r="14" spans="1:5" x14ac:dyDescent="0.35">
      <c r="A14" t="s">
        <v>45</v>
      </c>
    </row>
    <row r="15" spans="1:5" x14ac:dyDescent="0.35">
      <c r="A15" t="s">
        <v>44</v>
      </c>
    </row>
    <row r="16" spans="1:5" ht="15" thickBot="1" x14ac:dyDescent="0.4"/>
    <row r="17" spans="1:2" x14ac:dyDescent="0.35">
      <c r="A17" s="14"/>
      <c r="B17" s="16" t="s">
        <v>52</v>
      </c>
    </row>
    <row r="18" spans="1:2" x14ac:dyDescent="0.35">
      <c r="A18" s="5" t="s">
        <v>53</v>
      </c>
      <c r="B18" s="23">
        <v>0.30146958000000001</v>
      </c>
    </row>
    <row r="19" spans="1:2" x14ac:dyDescent="0.35">
      <c r="A19" s="5" t="s">
        <v>54</v>
      </c>
      <c r="B19" s="23">
        <v>0.61430751900000002</v>
      </c>
    </row>
    <row r="20" spans="1:2" ht="15" thickBot="1" x14ac:dyDescent="0.4">
      <c r="A20" s="6" t="s">
        <v>55</v>
      </c>
      <c r="B20" s="25">
        <v>0.39500000000000002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2022-05-12T09:37:28Z</dcterms:modified>
</cp:coreProperties>
</file>