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D3270DCC-3962-4507-8846-3FE92A52926A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Linear" sheetId="9" r:id="rId1"/>
    <sheet name="Toy" sheetId="6" r:id="rId2"/>
    <sheet name="LA - Discrete - Evolution" sheetId="1" r:id="rId3"/>
    <sheet name="LA - Discrete - OBS" sheetId="7" r:id="rId4"/>
    <sheet name="LA - Discrete - H NL" sheetId="8" r:id="rId5"/>
    <sheet name="LA - Decimatio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B33" i="1"/>
  <c r="C33" i="1"/>
  <c r="D33" i="1"/>
  <c r="E33" i="1"/>
  <c r="F33" i="1"/>
  <c r="B37" i="1"/>
  <c r="C37" i="1"/>
  <c r="D37" i="1"/>
  <c r="E37" i="1"/>
  <c r="F37" i="1"/>
  <c r="B41" i="1"/>
  <c r="C41" i="1"/>
  <c r="D41" i="1"/>
  <c r="E41" i="1"/>
  <c r="F41" i="1"/>
  <c r="B45" i="1"/>
  <c r="C45" i="1"/>
  <c r="D45" i="1"/>
  <c r="E45" i="1"/>
  <c r="F45" i="1"/>
  <c r="B49" i="1"/>
  <c r="C49" i="1"/>
  <c r="D49" i="1"/>
  <c r="E49" i="1"/>
  <c r="F49" i="1"/>
  <c r="B53" i="1"/>
  <c r="C53" i="1"/>
  <c r="D53" i="1"/>
  <c r="E53" i="1"/>
  <c r="F53" i="1"/>
  <c r="D26" i="10"/>
  <c r="D25" i="10"/>
  <c r="D22" i="10"/>
  <c r="D14" i="10"/>
  <c r="D12" i="10"/>
  <c r="D8" i="10"/>
  <c r="D5" i="10"/>
  <c r="D19" i="10"/>
  <c r="D17" i="10"/>
  <c r="G30" i="9"/>
  <c r="G27" i="9"/>
  <c r="G24" i="9"/>
  <c r="G21" i="9"/>
  <c r="G12" i="9"/>
  <c r="G10" i="9"/>
  <c r="G8" i="9"/>
  <c r="G6" i="9"/>
</calcChain>
</file>

<file path=xl/sharedStrings.xml><?xml version="1.0" encoding="utf-8"?>
<sst xmlns="http://schemas.openxmlformats.org/spreadsheetml/2006/main" count="223" uniqueCount="160">
  <si>
    <t>10,30</t>
    <phoneticPr fontId="1" type="noConversion"/>
  </si>
  <si>
    <t>20,40</t>
    <phoneticPr fontId="1" type="noConversion"/>
  </si>
  <si>
    <t>30,50</t>
    <phoneticPr fontId="1" type="noConversion"/>
  </si>
  <si>
    <t>40,60</t>
    <phoneticPr fontId="1" type="noConversion"/>
  </si>
  <si>
    <t>EKF true [dB]</t>
    <phoneticPr fontId="1" type="noConversion"/>
  </si>
  <si>
    <t>EKF partial [dB]</t>
    <phoneticPr fontId="1" type="noConversion"/>
  </si>
  <si>
    <t>20,20</t>
    <phoneticPr fontId="1" type="noConversion"/>
  </si>
  <si>
    <t>40,40</t>
    <phoneticPr fontId="1" type="noConversion"/>
  </si>
  <si>
    <t>optimal 1/q2 [dB]</t>
    <phoneticPr fontId="1" type="noConversion"/>
  </si>
  <si>
    <t>1/r2 [dB], 1/q2 [dB]</t>
  </si>
  <si>
    <t xml:space="preserve">v = 0 [dB], </t>
  </si>
  <si>
    <t>T=100 (Trajectory Length)</t>
  </si>
  <si>
    <t>[1/r2 [dB], 1/q^2 [dB]]</t>
  </si>
  <si>
    <t>[0, 20]</t>
  </si>
  <si>
    <t>optimal 1/q2 [dB] for J=5</t>
  </si>
  <si>
    <t>optimal 1/q2 [dB] for J=2</t>
  </si>
  <si>
    <t>PF J=5 [dB]</t>
  </si>
  <si>
    <t>20,40</t>
  </si>
  <si>
    <t>40,60</t>
  </si>
  <si>
    <t xml:space="preserve">test data-set N_T = 200, </t>
  </si>
  <si>
    <t>0,0</t>
  </si>
  <si>
    <t>[-6.0206,-6.0206]</t>
  </si>
  <si>
    <t>[-12.0412,-12.0412]</t>
  </si>
  <si>
    <t>UKF true [dB]</t>
  </si>
  <si>
    <t>UKF partial [dB]</t>
  </si>
  <si>
    <t>PF true [dB]</t>
  </si>
  <si>
    <t>PF partial [dB]</t>
  </si>
  <si>
    <t>[-12.0412,7.9588]</t>
  </si>
  <si>
    <t>[-6.0206,13.9794]</t>
  </si>
  <si>
    <t>0,20</t>
  </si>
  <si>
    <t>EKF J=5 [dB]</t>
  </si>
  <si>
    <t xml:space="preserve">EKF J=2 [dB] </t>
  </si>
  <si>
    <t xml:space="preserve">UKF J=5 [dB] </t>
  </si>
  <si>
    <t xml:space="preserve">UKF J=2 [dB] </t>
  </si>
  <si>
    <t xml:space="preserve">PF J=2 [dB] </t>
  </si>
  <si>
    <t>Traj length T=30,  test set size N_T=200</t>
  </si>
  <si>
    <t>Fig 9(a)</t>
  </si>
  <si>
    <t>Fig 9(b) &amp; Fig 10</t>
  </si>
  <si>
    <t>Traj length T=2000,  test set size N_T=100</t>
  </si>
  <si>
    <t xml:space="preserve">UKF J=5 std [dB] </t>
  </si>
  <si>
    <t>EKF J=5 std [dB]</t>
  </si>
  <si>
    <t xml:space="preserve">EKF J=2 std [dB] </t>
  </si>
  <si>
    <t xml:space="preserve">UKF J=2 std [dB] </t>
  </si>
  <si>
    <t>PF J=5 std [dB]</t>
  </si>
  <si>
    <t xml:space="preserve">PF J=2 std [dB] </t>
  </si>
  <si>
    <t>Fig 11</t>
  </si>
  <si>
    <t>traj length T_test = 1000</t>
  </si>
  <si>
    <t>optimal 1/r2 [dB]</t>
    <phoneticPr fontId="1" type="noConversion"/>
  </si>
  <si>
    <t xml:space="preserve">EKF Dtheta=1 [dB] </t>
  </si>
  <si>
    <t xml:space="preserve">EKF Dtheta=0 [dB] </t>
  </si>
  <si>
    <t>Observation model mismatch Delta_theta = 1 degree ,  N_T=100</t>
  </si>
  <si>
    <t xml:space="preserve">EKF Dtheta=0 std[dB] </t>
  </si>
  <si>
    <t xml:space="preserve">EKF Dtheta=1 std [dB] </t>
  </si>
  <si>
    <t xml:space="preserve">UKF Dtheta=0 [dB] </t>
  </si>
  <si>
    <t xml:space="preserve">UKF Dtheta=0 std [dB] </t>
  </si>
  <si>
    <t xml:space="preserve">UKF Dtheta=1 [dB] </t>
  </si>
  <si>
    <t xml:space="preserve">UKF Dtheta=1 std [dB] </t>
  </si>
  <si>
    <t>optimal 1/r2 [dB]</t>
  </si>
  <si>
    <t xml:space="preserve">PF Dtheta=0 [dB] </t>
  </si>
  <si>
    <t xml:space="preserve">PF Dtheta=0 std [dB] </t>
  </si>
  <si>
    <t xml:space="preserve">PF Dtheta=1 [dB] </t>
  </si>
  <si>
    <t xml:space="preserve">PF Dtheta=1 std [dB] </t>
  </si>
  <si>
    <t>EKF true std[dB]</t>
  </si>
  <si>
    <t>EKF partial std[dB]</t>
  </si>
  <si>
    <t>UKF true std [dB]</t>
  </si>
  <si>
    <t>UKF partial std [dB]</t>
  </si>
  <si>
    <t>PF true std [dB]</t>
  </si>
  <si>
    <t>test data-set N_T = 200, v = -20 [dB], T=100 (Trajectory Length)</t>
  </si>
  <si>
    <t>optimal 1/q2  [dB]</t>
  </si>
  <si>
    <t>optimal 1/q2 [dB]</t>
  </si>
  <si>
    <t>PF partial std [dB]</t>
  </si>
  <si>
    <t>Fig 12</t>
  </si>
  <si>
    <t>[-10, -10]</t>
  </si>
  <si>
    <t>[0, 0]</t>
  </si>
  <si>
    <t>10,10</t>
  </si>
  <si>
    <t>20,20</t>
  </si>
  <si>
    <t>30,30</t>
  </si>
  <si>
    <t>nan</t>
  </si>
  <si>
    <t>Knet(new arch) H NL [dB] train on T=20 (n_Epochs=1000, n_Batch=50, learningRate=1e-3, weightDecay=1e-6)</t>
  </si>
  <si>
    <t xml:space="preserve">EKF Full [dB] </t>
  </si>
  <si>
    <t xml:space="preserve">EKF H NL [dB] </t>
  </si>
  <si>
    <t xml:space="preserve">UKF Full [dB] </t>
  </si>
  <si>
    <t xml:space="preserve">UKF H NL [dB] </t>
  </si>
  <si>
    <t xml:space="preserve">PF Full [dB] </t>
  </si>
  <si>
    <t xml:space="preserve">PF H NL [dB] </t>
  </si>
  <si>
    <t>H Non-linear transform, test set size N_T=200, traj length T = 20</t>
  </si>
  <si>
    <t xml:space="preserve">Knet New architecture J=2, train on T=2000 (n_Epochs=200, n_Batch=10, learningRate=1e-3, weightDecay=1e-6) [dB] </t>
  </si>
  <si>
    <t xml:space="preserve">EKF Full std [dB] </t>
  </si>
  <si>
    <t xml:space="preserve">EKF H NL std [dB] </t>
  </si>
  <si>
    <t xml:space="preserve">UKF Full std [dB] </t>
  </si>
  <si>
    <t xml:space="preserve">PF Full std [dB] </t>
  </si>
  <si>
    <t xml:space="preserve">PF H NL std [dB] </t>
  </si>
  <si>
    <t xml:space="preserve">optimal 1/r2 [dB] </t>
  </si>
  <si>
    <t>[-10,10]</t>
  </si>
  <si>
    <t>[0,20]</t>
  </si>
  <si>
    <t>10,30</t>
  </si>
  <si>
    <t>30,50</t>
  </si>
  <si>
    <t>RunTime/traj  (s) (GPU, high RAM for all)</t>
  </si>
  <si>
    <t>KF true [dB]</t>
  </si>
  <si>
    <t>KF H rot 10 [dB]</t>
  </si>
  <si>
    <t>KNet H rot 10 [dB] (n_Epochs=500, n_Batch=30, learningRate=1E-3, weightDecay=1E-5)</t>
  </si>
  <si>
    <t>T=100 (Trajectory Length) 2x2, N_E=1000, N_CV=100, N_T=200, v = -20 [dB]</t>
  </si>
  <si>
    <t>H = I</t>
  </si>
  <si>
    <t>H = H_(theta=10)</t>
  </si>
  <si>
    <t>KF true std [dB]</t>
  </si>
  <si>
    <t>KF H rot 10 std [dB]</t>
  </si>
  <si>
    <t>KNet true [dB] (n_Epochs=200, n_Batch=30, learningRate=1E-3, weightDecay=1E-5)</t>
  </si>
  <si>
    <t>Knet full [dB]</t>
  </si>
  <si>
    <t>Knet H_hat [dB]</t>
  </si>
  <si>
    <t xml:space="preserve">KNet true std[dB] </t>
  </si>
  <si>
    <t xml:space="preserve">KNet H rot 10 std[dB] </t>
  </si>
  <si>
    <t>KF H=I [dB]</t>
  </si>
  <si>
    <t>KF H=I std [dB]</t>
  </si>
  <si>
    <t>Knet partial(H=I) [dB]</t>
  </si>
  <si>
    <t>Knet partial(H=I) std [dB]</t>
  </si>
  <si>
    <t>Knet full std [dB]</t>
  </si>
  <si>
    <t>Knet H_hat std [dB]</t>
  </si>
  <si>
    <t>True Observation matrix H:[[ 0.9848, -0.1736],[ 0.1736,  0.9848]]</t>
  </si>
  <si>
    <t>Estimated Observation matrix H_hat: [[ 0.9849, -0.1745], [ 0.1735,  0.9868]]</t>
  </si>
  <si>
    <t xml:space="preserve">Knet old architecture [dB] Dtheta=1, train on T=100(n_Epochs=500, n_Batch=50, learningRate=1e-3, weightDecay=1e-9) 
testset: [100, 3, 1000]
trainset chopped: [9000, 3, 100]
</t>
  </si>
  <si>
    <t>traj length T=3000, delta_t=0.02</t>
  </si>
  <si>
    <t>EKF J=5, optimized q [dB]</t>
    <phoneticPr fontId="1" type="noConversion"/>
  </si>
  <si>
    <t>EKF J=2, optimized q [dB]</t>
    <phoneticPr fontId="1" type="noConversion"/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</si>
  <si>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</si>
  <si>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</si>
  <si>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</si>
  <si>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testing dataset size N_T = 30 (all decimated from T=6E6 with q=0&amp;delta_t=1E-5, add observation noise r)</t>
  </si>
  <si>
    <t>UKF J=5 [dB]</t>
  </si>
  <si>
    <t>UKF J=2 [dB]</t>
  </si>
  <si>
    <t xml:space="preserve">Knet old architecture Dtheta=1 std [dB] 
</t>
  </si>
  <si>
    <t>All Knets in this "Linear" sheet are old architecture</t>
  </si>
  <si>
    <t>1/r2[dB] = 0</t>
  </si>
  <si>
    <t>RunTime s/traj (all on Google colab with CPU&amp;high RAM)</t>
  </si>
  <si>
    <t xml:space="preserve">Knet(new arch) H NL std [dB] </t>
  </si>
  <si>
    <t>missing model</t>
  </si>
  <si>
    <t>EKF J=5, optimized q, std [dB]</t>
  </si>
  <si>
    <t>EKF J=2, optimized q, std [dB]</t>
  </si>
  <si>
    <t>optimal q</t>
  </si>
  <si>
    <t>UKF J=5, std [dB]</t>
  </si>
  <si>
    <t>UKF J=2, std [dB]</t>
  </si>
  <si>
    <t>PF J=5, std [dB]</t>
  </si>
  <si>
    <t>PF J=2, std [dB]</t>
  </si>
  <si>
    <t>KNet new arch J=2, std [dB], train on T=3000 (n_Epochs=100, n_Batch=10, learningRate=1e-3, weightDecay=1e-6)</t>
  </si>
  <si>
    <t>18.4903, std:-51.1015</t>
  </si>
  <si>
    <t>RNN fully agnostic J=2 [dB] n_Epochs=500, n_Batch=10, learningRate=1e-2, weightDecay=1e-6</t>
  </si>
  <si>
    <t>RNN partially agnostic J=2 [dB] n_Epochs=500, n_Batch=10, learningRate=1e-3, weightDecay=1e-6</t>
  </si>
  <si>
    <t>17.3547, std:8.4637</t>
  </si>
  <si>
    <t xml:space="preserve">KNet true std [dB] </t>
  </si>
  <si>
    <t xml:space="preserve">KNet partial std [dB] </t>
  </si>
  <si>
    <t>KNet true (new architecture) [dB] n_Epochs=500, n_Batch=30, learningRate=1e-4, weightDecay=1e-6</t>
  </si>
  <si>
    <t>KNet partial (new architecture) [dB] n_Epochs=500, n_Batch=30, learningRate=1e-4, weightDecay=1e-6</t>
  </si>
  <si>
    <t>Non-linear synthetic model</t>
  </si>
  <si>
    <t xml:space="preserve">KNet J=5, train on T=100 (n_Epochs=500, n_Batch=100, learningRate=5e-3, weightDecay=1e-4) [dB] </t>
  </si>
  <si>
    <t xml:space="preserve">Knet New architecture J=2 std [linear] </t>
  </si>
  <si>
    <t xml:space="preserve">PF J=2 std [linear] </t>
  </si>
  <si>
    <t>PF J=5 std [linear]</t>
  </si>
  <si>
    <t xml:space="preserve">UKF J=2 std [linear] </t>
  </si>
  <si>
    <t xml:space="preserve">UKF J=5 std [linear] </t>
  </si>
  <si>
    <t xml:space="preserve">EKF J=2 std [linear] </t>
  </si>
  <si>
    <t>EKF J=5 std [linear]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</si>
</sst>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2" tint="-0.74999237037263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5" xfId="0" applyBorder="1"/>
    <xf numFmtId="0" fontId="2" fillId="0" borderId="0" xfId="0" applyFont="1"/>
    <xf numFmtId="0" fontId="7" fillId="3" borderId="0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7" fillId="3" borderId="3" xfId="0" applyFont="1" applyFill="1" applyBorder="1"/>
    <xf numFmtId="0" fontId="7" fillId="3" borderId="4" xfId="0" applyFont="1" applyFill="1" applyBorder="1" applyAlignment="1">
      <alignment horizontal="center"/>
    </xf>
    <xf numFmtId="0" fontId="6" fillId="4" borderId="8" xfId="0" applyFont="1" applyFill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3" borderId="5" xfId="0" applyFont="1" applyFill="1" applyBorder="1"/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7" fillId="3" borderId="5" xfId="0" applyFont="1" applyFill="1" applyBorder="1"/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12" fillId="0" borderId="0" xfId="0" applyFont="1"/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5" fillId="0" borderId="3" xfId="0" applyFont="1" applyBorder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3" xfId="0" applyFont="1" applyFill="1" applyBorder="1"/>
    <xf numFmtId="0" fontId="5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5" borderId="0" xfId="0" applyFill="1" applyBorder="1"/>
    <xf numFmtId="0" fontId="2" fillId="0" borderId="0" xfId="0" applyFont="1" applyBorder="1"/>
    <xf numFmtId="0" fontId="3" fillId="0" borderId="0" xfId="0" applyFont="1" applyBorder="1"/>
    <xf numFmtId="0" fontId="0" fillId="0" borderId="3" xfId="0" applyFill="1" applyBorder="1"/>
    <xf numFmtId="0" fontId="4" fillId="0" borderId="0" xfId="0" applyFont="1" applyBorder="1"/>
    <xf numFmtId="0" fontId="5" fillId="0" borderId="4" xfId="0" applyFont="1" applyBorder="1"/>
    <xf numFmtId="0" fontId="0" fillId="0" borderId="5" xfId="0" applyFill="1" applyBorder="1"/>
    <xf numFmtId="0" fontId="4" fillId="0" borderId="6" xfId="0" applyFont="1" applyBorder="1"/>
    <xf numFmtId="0" fontId="5" fillId="0" borderId="7" xfId="0" applyFon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2" fillId="0" borderId="2" xfId="0" applyFont="1" applyBorder="1"/>
    <xf numFmtId="0" fontId="2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022D-6A03-48EF-BFD8-A4139D0906DC}">
  <dimension ref="A1:G37"/>
  <sheetViews>
    <sheetView topLeftCell="A7" workbookViewId="0">
      <selection activeCell="G30" sqref="G30"/>
    </sheetView>
  </sheetViews>
  <sheetFormatPr defaultRowHeight="14.5"/>
  <cols>
    <col min="1" max="1" width="29.90625" customWidth="1"/>
  </cols>
  <sheetData>
    <row r="1" spans="1:7">
      <c r="A1" s="9" t="s">
        <v>130</v>
      </c>
    </row>
    <row r="2" spans="1:7">
      <c r="A2" t="s">
        <v>102</v>
      </c>
    </row>
    <row r="3" spans="1:7">
      <c r="A3" s="13" t="s">
        <v>101</v>
      </c>
    </row>
    <row r="4" spans="1:7" ht="15" thickBot="1">
      <c r="A4" s="13"/>
    </row>
    <row r="5" spans="1:7">
      <c r="A5" s="23" t="s">
        <v>9</v>
      </c>
      <c r="B5" s="14" t="s">
        <v>93</v>
      </c>
      <c r="C5" s="14" t="s">
        <v>94</v>
      </c>
      <c r="D5" s="14" t="s">
        <v>95</v>
      </c>
      <c r="E5" s="14" t="s">
        <v>17</v>
      </c>
      <c r="F5" s="14" t="s">
        <v>96</v>
      </c>
      <c r="G5" s="65" t="s">
        <v>97</v>
      </c>
    </row>
    <row r="6" spans="1:7">
      <c r="A6" s="2" t="s">
        <v>98</v>
      </c>
      <c r="B6" s="10">
        <v>2.7555999999999998</v>
      </c>
      <c r="C6" s="10">
        <v>-7.2537000000000003</v>
      </c>
      <c r="D6" s="10">
        <v>-17.338799999999999</v>
      </c>
      <c r="E6" s="10">
        <v>-27.194199999999999</v>
      </c>
      <c r="F6" s="10">
        <v>-37.323900000000002</v>
      </c>
      <c r="G6" s="66">
        <f>6.41656279563903/200</f>
        <v>3.2082813978195152E-2</v>
      </c>
    </row>
    <row r="7" spans="1:7">
      <c r="A7" s="2" t="s">
        <v>104</v>
      </c>
      <c r="B7" s="10">
        <v>-2.9577</v>
      </c>
      <c r="C7" s="10">
        <v>-13.3719</v>
      </c>
      <c r="D7" s="10">
        <v>-23.3886</v>
      </c>
      <c r="E7" s="10">
        <v>-33.113500000000002</v>
      </c>
      <c r="F7" s="10">
        <v>-43.376899999999999</v>
      </c>
      <c r="G7" s="66"/>
    </row>
    <row r="8" spans="1:7">
      <c r="A8" s="2" t="s">
        <v>99</v>
      </c>
      <c r="B8" s="10">
        <v>14.502800000000001</v>
      </c>
      <c r="C8" s="10">
        <v>4.51</v>
      </c>
      <c r="D8" s="10">
        <v>-4.8975999999999997</v>
      </c>
      <c r="E8" s="10">
        <v>-15.5601</v>
      </c>
      <c r="F8" s="10">
        <v>-25.504300000000001</v>
      </c>
      <c r="G8" s="66">
        <f>6.19488716125488/200</f>
        <v>3.0974435806274399E-2</v>
      </c>
    </row>
    <row r="9" spans="1:7">
      <c r="A9" s="2" t="s">
        <v>105</v>
      </c>
      <c r="B9" s="10">
        <v>15.3818</v>
      </c>
      <c r="C9" s="10">
        <v>5.6474000000000002</v>
      </c>
      <c r="D9" s="10">
        <v>-3.9081999999999999</v>
      </c>
      <c r="E9" s="10">
        <v>-14.870699999999999</v>
      </c>
      <c r="F9" s="10">
        <v>-24.300999999999998</v>
      </c>
      <c r="G9" s="66"/>
    </row>
    <row r="10" spans="1:7">
      <c r="A10" s="2" t="s">
        <v>106</v>
      </c>
      <c r="B10" s="10">
        <v>2.8664999999999998</v>
      </c>
      <c r="C10" s="1">
        <v>-7.3741000000000003</v>
      </c>
      <c r="D10" s="69">
        <v>-17.207899999999999</v>
      </c>
      <c r="E10" s="69">
        <v>-27.093499999999999</v>
      </c>
      <c r="F10" s="69">
        <v>-37.189700000000002</v>
      </c>
      <c r="G10" s="66">
        <f>14.5050523281097/200</f>
        <v>7.2525261640548497E-2</v>
      </c>
    </row>
    <row r="11" spans="1:7">
      <c r="A11" s="2" t="s">
        <v>109</v>
      </c>
      <c r="B11" s="10">
        <v>-2.9056999999999999</v>
      </c>
      <c r="C11" s="69">
        <v>-13.275499999999999</v>
      </c>
      <c r="D11" s="69">
        <v>-23.241700000000002</v>
      </c>
      <c r="E11" s="69">
        <v>-32.922600000000003</v>
      </c>
      <c r="F11" s="69">
        <v>-43.222700000000003</v>
      </c>
      <c r="G11" s="66"/>
    </row>
    <row r="12" spans="1:7">
      <c r="A12" s="2" t="s">
        <v>100</v>
      </c>
      <c r="B12" s="69">
        <v>8.6738999999999997</v>
      </c>
      <c r="C12" s="69">
        <v>-6.5022000000000002</v>
      </c>
      <c r="D12" s="69">
        <v>-16.3489</v>
      </c>
      <c r="E12" s="69">
        <v>-26.622900000000001</v>
      </c>
      <c r="F12" s="69">
        <v>-36.197499999999998</v>
      </c>
      <c r="G12" s="66">
        <f>14.6158831119537/200</f>
        <v>7.3079415559768504E-2</v>
      </c>
    </row>
    <row r="13" spans="1:7" ht="15" thickBot="1">
      <c r="A13" s="20" t="s">
        <v>110</v>
      </c>
      <c r="B13" s="70">
        <v>5.5907</v>
      </c>
      <c r="C13" s="67">
        <v>-12.0694</v>
      </c>
      <c r="D13" s="67">
        <v>-21.97</v>
      </c>
      <c r="E13" s="67">
        <v>-32.514299999999999</v>
      </c>
      <c r="F13" s="67">
        <v>-42.2667</v>
      </c>
      <c r="G13" s="68"/>
    </row>
    <row r="17" spans="1:7">
      <c r="A17" t="s">
        <v>103</v>
      </c>
    </row>
    <row r="18" spans="1:7">
      <c r="A18" t="s">
        <v>101</v>
      </c>
    </row>
    <row r="19" spans="1:7" ht="15" thickBot="1">
      <c r="A19" s="13"/>
    </row>
    <row r="20" spans="1:7">
      <c r="A20" s="23" t="s">
        <v>9</v>
      </c>
      <c r="B20" s="14" t="s">
        <v>93</v>
      </c>
      <c r="C20" s="14" t="s">
        <v>94</v>
      </c>
      <c r="D20" s="14" t="s">
        <v>95</v>
      </c>
      <c r="E20" s="14" t="s">
        <v>17</v>
      </c>
      <c r="F20" s="14" t="s">
        <v>96</v>
      </c>
      <c r="G20" s="65" t="s">
        <v>97</v>
      </c>
    </row>
    <row r="21" spans="1:7">
      <c r="A21" s="2" t="s">
        <v>98</v>
      </c>
      <c r="B21" s="10">
        <v>2.7427999999999999</v>
      </c>
      <c r="C21" s="10">
        <v>-7.3353999999999999</v>
      </c>
      <c r="D21" s="10">
        <v>-17.3293</v>
      </c>
      <c r="E21" s="10">
        <v>-27.2514</v>
      </c>
      <c r="F21" s="10">
        <v>-37.272300000000001</v>
      </c>
      <c r="G21" s="66">
        <f>10.0545666217803/200</f>
        <v>5.0272833108901495E-2</v>
      </c>
    </row>
    <row r="22" spans="1:7">
      <c r="A22" s="2" t="s">
        <v>104</v>
      </c>
      <c r="B22" s="10">
        <v>-3.4327000000000001</v>
      </c>
      <c r="C22" s="10">
        <v>-13.453099999999999</v>
      </c>
      <c r="D22" s="10">
        <v>-23.264900000000001</v>
      </c>
      <c r="E22" s="10">
        <v>-33.330100000000002</v>
      </c>
      <c r="F22" s="10">
        <v>-43.088500000000003</v>
      </c>
      <c r="G22" s="66"/>
    </row>
    <row r="23" spans="1:7">
      <c r="A23" s="2"/>
      <c r="B23" s="10"/>
      <c r="C23" s="10"/>
      <c r="D23" s="10"/>
      <c r="E23" s="10"/>
      <c r="F23" s="10"/>
      <c r="G23" s="66"/>
    </row>
    <row r="24" spans="1:7">
      <c r="A24" s="2" t="s">
        <v>111</v>
      </c>
      <c r="B24" s="10">
        <v>10.8751</v>
      </c>
      <c r="C24" s="10">
        <v>0.96579999999999999</v>
      </c>
      <c r="D24" s="10">
        <v>-9.3392999999999997</v>
      </c>
      <c r="E24" s="10">
        <v>-18.451699999999999</v>
      </c>
      <c r="F24" s="10">
        <v>-28.922799999999999</v>
      </c>
      <c r="G24" s="66">
        <f>10.119904756546/200</f>
        <v>5.0599523782729999E-2</v>
      </c>
    </row>
    <row r="25" spans="1:7">
      <c r="A25" s="2" t="s">
        <v>112</v>
      </c>
      <c r="B25" s="10">
        <v>10.648400000000001</v>
      </c>
      <c r="C25" s="10">
        <v>1.4197</v>
      </c>
      <c r="D25" s="10">
        <v>-9.0609999999999999</v>
      </c>
      <c r="E25" s="10">
        <v>-17.606000000000002</v>
      </c>
      <c r="F25" s="10">
        <v>-29.722200000000001</v>
      </c>
      <c r="G25" s="66"/>
    </row>
    <row r="26" spans="1:7">
      <c r="A26" s="2"/>
      <c r="B26" s="10"/>
      <c r="C26" s="10"/>
      <c r="D26" s="10"/>
      <c r="E26" s="10"/>
      <c r="F26" s="10"/>
      <c r="G26" s="66"/>
    </row>
    <row r="27" spans="1:7">
      <c r="A27" s="2" t="s">
        <v>107</v>
      </c>
      <c r="B27" s="69">
        <v>2.8641000000000001</v>
      </c>
      <c r="C27" s="69">
        <v>-7.1985999999999999</v>
      </c>
      <c r="D27" s="69">
        <v>-17.209299999999999</v>
      </c>
      <c r="E27" s="69">
        <v>-27.149699999999999</v>
      </c>
      <c r="F27" s="69">
        <v>-36.924700000000001</v>
      </c>
      <c r="G27" s="66">
        <f>23.2167038917541/200</f>
        <v>0.1160835194587705</v>
      </c>
    </row>
    <row r="28" spans="1:7">
      <c r="A28" s="2" t="s">
        <v>115</v>
      </c>
      <c r="B28" s="69">
        <v>-3.4102999999999999</v>
      </c>
      <c r="C28" s="69">
        <v>-13.260999999999999</v>
      </c>
      <c r="D28" s="69">
        <v>-23.144600000000001</v>
      </c>
      <c r="E28" s="69">
        <v>-33.285899999999998</v>
      </c>
      <c r="F28" s="69">
        <v>-42.896900000000002</v>
      </c>
      <c r="G28" s="66"/>
    </row>
    <row r="29" spans="1:7">
      <c r="A29" s="2"/>
      <c r="B29" s="69"/>
      <c r="C29" s="69"/>
      <c r="D29" s="69"/>
      <c r="E29" s="69"/>
      <c r="F29" s="69"/>
      <c r="G29" s="66"/>
    </row>
    <row r="30" spans="1:7" s="21" customFormat="1">
      <c r="A30" s="27" t="s">
        <v>113</v>
      </c>
      <c r="B30" s="74">
        <v>4.5346000000000002</v>
      </c>
      <c r="C30" s="74">
        <v>-6.2085999999999997</v>
      </c>
      <c r="D30" s="69">
        <v>-16.321000000000002</v>
      </c>
      <c r="E30" s="74">
        <v>-26.735700000000001</v>
      </c>
      <c r="F30" s="74">
        <v>-36.0501</v>
      </c>
      <c r="G30" s="75">
        <f>23.7544600963592/200</f>
        <v>0.118772300481796</v>
      </c>
    </row>
    <row r="31" spans="1:7">
      <c r="A31" s="2" t="s">
        <v>114</v>
      </c>
      <c r="B31" s="69">
        <v>-1.4903</v>
      </c>
      <c r="C31" s="69">
        <v>-12.162599999999999</v>
      </c>
      <c r="D31" s="1">
        <v>-22.052</v>
      </c>
      <c r="E31" s="69">
        <v>-33.043300000000002</v>
      </c>
      <c r="F31" s="69">
        <v>-42.5334</v>
      </c>
      <c r="G31" s="66"/>
    </row>
    <row r="32" spans="1:7">
      <c r="A32" s="2"/>
      <c r="B32" s="69"/>
      <c r="C32" s="69"/>
      <c r="D32" s="1"/>
      <c r="E32" s="69"/>
      <c r="F32" s="69"/>
      <c r="G32" s="66"/>
    </row>
    <row r="33" spans="1:7">
      <c r="A33" s="2" t="s">
        <v>108</v>
      </c>
      <c r="B33" s="69">
        <v>2.9352999999999998</v>
      </c>
      <c r="C33" s="69">
        <v>-7.2027999999999999</v>
      </c>
      <c r="D33" s="69">
        <v>-17.222799999999999</v>
      </c>
      <c r="E33" s="69">
        <v>-26.9771</v>
      </c>
      <c r="F33" s="69">
        <v>-37.169800000000002</v>
      </c>
      <c r="G33" s="66"/>
    </row>
    <row r="34" spans="1:7" ht="15" thickBot="1">
      <c r="A34" s="20" t="s">
        <v>116</v>
      </c>
      <c r="B34" s="70">
        <v>-3.2262</v>
      </c>
      <c r="C34" s="67">
        <v>-13.405900000000001</v>
      </c>
      <c r="D34" s="67">
        <v>-23.091999999999999</v>
      </c>
      <c r="E34" s="67">
        <v>-33.152799999999999</v>
      </c>
      <c r="F34" s="67">
        <v>-42.952599999999997</v>
      </c>
      <c r="G34" s="68"/>
    </row>
    <row r="36" spans="1:7">
      <c r="B36" t="s">
        <v>117</v>
      </c>
    </row>
    <row r="37" spans="1:7">
      <c r="B37" t="s">
        <v>118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77D6-8006-44BF-9C76-3C9C6EE31F03}">
  <dimension ref="A1:G39"/>
  <sheetViews>
    <sheetView workbookViewId="0">
      <selection activeCell="E40" sqref="E40"/>
    </sheetView>
  </sheetViews>
  <sheetFormatPr defaultRowHeight="14.5"/>
  <cols>
    <col min="1" max="1" width="23.08984375" customWidth="1"/>
    <col min="2" max="2" width="19.36328125" customWidth="1"/>
    <col min="3" max="3" width="19.08984375" customWidth="1"/>
  </cols>
  <sheetData>
    <row r="1" spans="1:7">
      <c r="A1" s="60" t="s">
        <v>19</v>
      </c>
      <c r="B1" s="12"/>
      <c r="C1" s="12"/>
      <c r="D1" s="12"/>
      <c r="E1" s="12"/>
      <c r="F1" s="12"/>
      <c r="G1" s="12"/>
    </row>
    <row r="2" spans="1:7">
      <c r="A2" s="60" t="s">
        <v>10</v>
      </c>
      <c r="B2" s="12"/>
      <c r="C2" s="12"/>
      <c r="D2" s="12"/>
      <c r="E2" s="12"/>
      <c r="F2" s="12"/>
      <c r="G2" s="12"/>
    </row>
    <row r="3" spans="1:7" ht="15" thickBot="1">
      <c r="A3" s="60" t="s">
        <v>11</v>
      </c>
      <c r="B3" s="12"/>
      <c r="C3" s="12"/>
      <c r="D3" s="12"/>
      <c r="E3" s="12"/>
      <c r="F3" s="12"/>
      <c r="G3" s="12"/>
    </row>
    <row r="4" spans="1:7">
      <c r="A4" s="32" t="s">
        <v>9</v>
      </c>
      <c r="B4" s="33" t="s">
        <v>22</v>
      </c>
      <c r="C4" s="33" t="s">
        <v>21</v>
      </c>
      <c r="D4" s="33" t="s">
        <v>20</v>
      </c>
      <c r="E4" s="33" t="s">
        <v>6</v>
      </c>
      <c r="F4" s="34" t="s">
        <v>7</v>
      </c>
    </row>
    <row r="5" spans="1:7">
      <c r="A5" s="35" t="s">
        <v>4</v>
      </c>
      <c r="B5" s="36">
        <v>12.3613</v>
      </c>
      <c r="C5" s="36">
        <v>7.0505000000000004</v>
      </c>
      <c r="D5" s="36">
        <v>2.4047000000000001</v>
      </c>
      <c r="E5" s="36">
        <v>-25.732900000000001</v>
      </c>
      <c r="F5" s="37">
        <v>-45.932099999999998</v>
      </c>
    </row>
    <row r="6" spans="1:7">
      <c r="A6" s="35" t="s">
        <v>5</v>
      </c>
      <c r="B6" s="36">
        <v>12.1797</v>
      </c>
      <c r="C6" s="36">
        <v>6.4271000000000003</v>
      </c>
      <c r="D6" s="36">
        <v>1.35</v>
      </c>
      <c r="E6" s="36">
        <v>-22.465699999999998</v>
      </c>
      <c r="F6" s="37">
        <v>-25.1951</v>
      </c>
    </row>
    <row r="7" spans="1:7">
      <c r="A7" s="35" t="s">
        <v>23</v>
      </c>
      <c r="B7" s="36">
        <v>12.3634</v>
      </c>
      <c r="C7" s="36">
        <v>7.0557999999999996</v>
      </c>
      <c r="D7" s="36">
        <v>2.4215</v>
      </c>
      <c r="E7" s="36">
        <v>-20.777999999999999</v>
      </c>
      <c r="F7" s="37">
        <v>-26.781300000000002</v>
      </c>
    </row>
    <row r="8" spans="1:7">
      <c r="A8" s="35" t="s">
        <v>24</v>
      </c>
      <c r="B8" s="36">
        <v>12.1785</v>
      </c>
      <c r="C8" s="36">
        <v>6.4249999999999998</v>
      </c>
      <c r="D8" s="36">
        <v>1.4300999999999999</v>
      </c>
      <c r="E8" s="36">
        <v>-22.0124</v>
      </c>
      <c r="F8" s="37">
        <v>-24.578499999999998</v>
      </c>
    </row>
    <row r="9" spans="1:7">
      <c r="A9" s="35" t="s">
        <v>25</v>
      </c>
      <c r="B9" s="36">
        <v>12.357691684582599</v>
      </c>
      <c r="C9" s="36">
        <v>7.0388665185684198</v>
      </c>
      <c r="D9" s="36">
        <v>2.3750318614817201</v>
      </c>
      <c r="E9" s="36">
        <v>-25.2724818657389</v>
      </c>
      <c r="F9" s="37">
        <v>-31.8398380361532</v>
      </c>
    </row>
    <row r="10" spans="1:7">
      <c r="A10" s="35" t="s">
        <v>26</v>
      </c>
      <c r="B10" s="36">
        <v>12.192104881001599</v>
      </c>
      <c r="C10" s="36">
        <v>6.47990376896374</v>
      </c>
      <c r="D10" s="36">
        <v>1.49277154103714</v>
      </c>
      <c r="E10" s="36">
        <v>-21.993326540657499</v>
      </c>
      <c r="F10" s="37">
        <v>-7.9978818708421304</v>
      </c>
    </row>
    <row r="11" spans="1:7" ht="15" thickBot="1">
      <c r="A11" s="38" t="s">
        <v>8</v>
      </c>
      <c r="B11" s="39">
        <v>100</v>
      </c>
      <c r="C11" s="39">
        <v>100</v>
      </c>
      <c r="D11" s="39">
        <v>100</v>
      </c>
      <c r="E11" s="39">
        <v>20</v>
      </c>
      <c r="F11" s="40">
        <v>40</v>
      </c>
    </row>
    <row r="14" spans="1:7">
      <c r="A14" t="s">
        <v>151</v>
      </c>
    </row>
    <row r="15" spans="1:7">
      <c r="A15" s="13" t="s">
        <v>67</v>
      </c>
      <c r="B15" s="12"/>
      <c r="C15" s="12"/>
      <c r="D15" s="12"/>
      <c r="E15" s="12"/>
      <c r="F15" s="12"/>
    </row>
    <row r="16" spans="1:7">
      <c r="A16" s="59"/>
      <c r="B16" s="12"/>
      <c r="C16" s="12"/>
      <c r="D16" s="12"/>
      <c r="E16" s="12"/>
      <c r="F16" s="12"/>
    </row>
    <row r="17" spans="1:6" ht="15" thickBot="1">
      <c r="A17" s="13"/>
      <c r="B17" s="12"/>
      <c r="C17" s="12"/>
      <c r="D17" s="12"/>
      <c r="E17" s="12"/>
      <c r="F17" s="12"/>
    </row>
    <row r="18" spans="1:6">
      <c r="A18" s="23" t="s">
        <v>9</v>
      </c>
      <c r="B18" s="14" t="s">
        <v>27</v>
      </c>
      <c r="C18" s="14" t="s">
        <v>28</v>
      </c>
      <c r="D18" s="14" t="s">
        <v>29</v>
      </c>
      <c r="E18" s="14" t="s">
        <v>17</v>
      </c>
      <c r="F18" s="15" t="s">
        <v>18</v>
      </c>
    </row>
    <row r="19" spans="1:6">
      <c r="A19" s="2" t="s">
        <v>4</v>
      </c>
      <c r="B19" s="10">
        <v>-6.2310999999999996</v>
      </c>
      <c r="C19" s="10">
        <v>-13.4072</v>
      </c>
      <c r="D19" s="10">
        <v>-19.580300000000001</v>
      </c>
      <c r="E19" s="10">
        <v>-39.780500000000004</v>
      </c>
      <c r="F19" s="11">
        <v>-59.673900000000003</v>
      </c>
    </row>
    <row r="20" spans="1:6">
      <c r="A20" s="2" t="s">
        <v>62</v>
      </c>
      <c r="B20" s="10">
        <v>-12.6784</v>
      </c>
      <c r="C20" s="10">
        <v>-22.241599999999998</v>
      </c>
      <c r="D20" s="10">
        <v>-28.996400000000001</v>
      </c>
      <c r="E20" s="10">
        <v>-49.556600000000003</v>
      </c>
      <c r="F20" s="11">
        <v>-69.396799999999999</v>
      </c>
    </row>
    <row r="21" spans="1:6">
      <c r="A21" s="2" t="s">
        <v>5</v>
      </c>
      <c r="B21" s="10">
        <v>-2.9897999999999998</v>
      </c>
      <c r="C21" s="10">
        <v>-5.0686999999999998</v>
      </c>
      <c r="D21" s="10">
        <v>-7.5746000000000002</v>
      </c>
      <c r="E21" s="10">
        <v>-22.672999999999998</v>
      </c>
      <c r="F21" s="11">
        <v>-36.553899999999999</v>
      </c>
    </row>
    <row r="22" spans="1:6">
      <c r="A22" s="2" t="s">
        <v>63</v>
      </c>
      <c r="B22" s="10">
        <v>-11.0379</v>
      </c>
      <c r="C22" s="10">
        <v>-11.507899999999999</v>
      </c>
      <c r="D22" s="10">
        <v>-17.152200000000001</v>
      </c>
      <c r="E22" s="10">
        <v>-32.554900000000004</v>
      </c>
      <c r="F22" s="11">
        <v>-44.610599999999998</v>
      </c>
    </row>
    <row r="23" spans="1:6">
      <c r="A23" s="24" t="s">
        <v>68</v>
      </c>
      <c r="B23" s="22">
        <v>10</v>
      </c>
      <c r="C23" s="22">
        <v>12</v>
      </c>
      <c r="D23" s="22">
        <v>15</v>
      </c>
      <c r="E23" s="22">
        <v>20</v>
      </c>
      <c r="F23" s="25">
        <v>30</v>
      </c>
    </row>
    <row r="24" spans="1:6">
      <c r="A24" s="2" t="s">
        <v>23</v>
      </c>
      <c r="B24" s="10">
        <v>-6.4795999999999996</v>
      </c>
      <c r="C24" s="10">
        <v>-13.138299999999999</v>
      </c>
      <c r="D24" s="10">
        <v>-18.4344</v>
      </c>
      <c r="E24" s="10">
        <v>-27.244800000000001</v>
      </c>
      <c r="F24" s="11">
        <v>-37.268700000000003</v>
      </c>
    </row>
    <row r="25" spans="1:6">
      <c r="A25" s="2" t="s">
        <v>64</v>
      </c>
      <c r="B25" s="10">
        <v>-14.0928</v>
      </c>
      <c r="C25" s="10">
        <v>-22.351700000000001</v>
      </c>
      <c r="D25" s="10">
        <v>-27.545100000000001</v>
      </c>
      <c r="E25" s="10">
        <v>-35.949800000000003</v>
      </c>
      <c r="F25" s="11">
        <v>-48.612099999999998</v>
      </c>
    </row>
    <row r="26" spans="1:6">
      <c r="A26" s="2" t="s">
        <v>24</v>
      </c>
      <c r="B26" s="10">
        <v>-0.9073</v>
      </c>
      <c r="C26" s="10">
        <v>-1.5438000000000001</v>
      </c>
      <c r="D26" s="10">
        <v>-5.1791</v>
      </c>
      <c r="E26" s="10">
        <v>-24.064</v>
      </c>
      <c r="F26" s="11">
        <v>-37.957999999999998</v>
      </c>
    </row>
    <row r="27" spans="1:6">
      <c r="A27" s="2" t="s">
        <v>65</v>
      </c>
      <c r="B27" s="10">
        <v>-9.1852999999999998</v>
      </c>
      <c r="C27" s="10">
        <v>-14.2094</v>
      </c>
      <c r="D27" s="10">
        <v>-16.7302</v>
      </c>
      <c r="E27" s="10">
        <v>-33.906199999999998</v>
      </c>
      <c r="F27" s="11">
        <v>-39.732100000000003</v>
      </c>
    </row>
    <row r="28" spans="1:6">
      <c r="A28" s="24" t="s">
        <v>69</v>
      </c>
      <c r="B28" s="22">
        <v>10</v>
      </c>
      <c r="C28" s="22">
        <v>100</v>
      </c>
      <c r="D28" s="22">
        <v>25</v>
      </c>
      <c r="E28" s="22">
        <v>15</v>
      </c>
      <c r="F28" s="25">
        <v>20</v>
      </c>
    </row>
    <row r="29" spans="1:6">
      <c r="A29" s="2" t="s">
        <v>25</v>
      </c>
      <c r="B29" s="10">
        <v>-6.5867544784199001</v>
      </c>
      <c r="C29" s="10">
        <v>-13.3296628627927</v>
      </c>
      <c r="D29" s="10">
        <v>-18.776145898744801</v>
      </c>
      <c r="E29" s="10">
        <v>-26.704968844703199</v>
      </c>
      <c r="F29" s="11">
        <v>-30.979970514690098</v>
      </c>
    </row>
    <row r="30" spans="1:6">
      <c r="A30" s="2" t="s">
        <v>66</v>
      </c>
      <c r="B30" s="10">
        <v>-13.8871</v>
      </c>
      <c r="C30" s="10">
        <v>-22.666899999999998</v>
      </c>
      <c r="D30" s="10">
        <v>-28.9953</v>
      </c>
      <c r="E30" s="10">
        <v>-44.528300000000002</v>
      </c>
      <c r="F30" s="11">
        <v>-53.571300000000001</v>
      </c>
    </row>
    <row r="31" spans="1:6">
      <c r="A31" s="2" t="s">
        <v>26</v>
      </c>
      <c r="B31" s="10">
        <v>-2.3231999999999999</v>
      </c>
      <c r="C31" s="10">
        <v>-3.2863000000000002</v>
      </c>
      <c r="D31" s="10">
        <v>-4.8308999999999997</v>
      </c>
      <c r="E31" s="10">
        <v>-23.657</v>
      </c>
      <c r="F31" s="11">
        <v>-33.132399999999997</v>
      </c>
    </row>
    <row r="32" spans="1:6">
      <c r="A32" s="2" t="s">
        <v>70</v>
      </c>
      <c r="B32" s="10">
        <v>-8.7738999999999994</v>
      </c>
      <c r="C32" s="10">
        <v>-12.183199999999999</v>
      </c>
      <c r="D32" s="10">
        <v>-12.812900000000001</v>
      </c>
      <c r="E32" s="10">
        <v>-32.933199999999999</v>
      </c>
      <c r="F32" s="11">
        <v>-42.725299999999997</v>
      </c>
    </row>
    <row r="33" spans="1:6" ht="15" thickBot="1">
      <c r="A33" s="43" t="s">
        <v>69</v>
      </c>
      <c r="B33" s="44">
        <v>30</v>
      </c>
      <c r="C33" s="44">
        <v>30</v>
      </c>
      <c r="D33" s="44">
        <v>25</v>
      </c>
      <c r="E33" s="44">
        <v>20</v>
      </c>
      <c r="F33" s="45">
        <v>15</v>
      </c>
    </row>
    <row r="34" spans="1:6" ht="15" thickBot="1"/>
    <row r="35" spans="1:6">
      <c r="A35" s="71" t="s">
        <v>149</v>
      </c>
      <c r="B35" s="87">
        <v>-7.2525000000000004</v>
      </c>
      <c r="C35" s="91">
        <v>-13.189399999999999</v>
      </c>
      <c r="D35" s="88">
        <v>-19.215299999999999</v>
      </c>
      <c r="E35" s="91">
        <v>-39.126100000000001</v>
      </c>
      <c r="F35" s="90">
        <v>-59.096299999999999</v>
      </c>
    </row>
    <row r="36" spans="1:6">
      <c r="A36" s="2" t="s">
        <v>147</v>
      </c>
      <c r="B36" s="1">
        <v>-16.5199</v>
      </c>
      <c r="C36" s="74">
        <v>-22.1448</v>
      </c>
      <c r="D36" s="69">
        <v>-27.907399999999999</v>
      </c>
      <c r="E36" s="74">
        <v>-48.319200000000002</v>
      </c>
      <c r="F36" s="75">
        <v>-67.925799999999995</v>
      </c>
    </row>
    <row r="37" spans="1:6">
      <c r="A37" s="2"/>
      <c r="B37" s="1"/>
      <c r="C37" s="1"/>
      <c r="D37" s="1"/>
      <c r="E37" s="1"/>
      <c r="F37" s="66"/>
    </row>
    <row r="38" spans="1:6">
      <c r="A38" s="2" t="s">
        <v>150</v>
      </c>
      <c r="B38" s="89">
        <v>-6.6182999999999996</v>
      </c>
      <c r="C38" s="10">
        <v>-11.5954</v>
      </c>
      <c r="D38" s="10">
        <v>-15.828099999999999</v>
      </c>
      <c r="E38" s="10">
        <v>-35.239199999999997</v>
      </c>
      <c r="F38" s="66">
        <v>-45.293900000000001</v>
      </c>
    </row>
    <row r="39" spans="1:6" ht="15" thickBot="1">
      <c r="A39" s="20" t="s">
        <v>148</v>
      </c>
      <c r="B39" s="67">
        <v>-16.161999999999999</v>
      </c>
      <c r="C39" s="70">
        <v>-21.2652</v>
      </c>
      <c r="D39" s="70">
        <v>-25.541599999999999</v>
      </c>
      <c r="E39" s="70">
        <v>-43.775100000000002</v>
      </c>
      <c r="F39" s="68">
        <v>-53.298900000000003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A11" zoomScale="85" zoomScaleNormal="85" workbookViewId="0">
      <selection activeCell="H32" sqref="H32"/>
    </sheetView>
  </sheetViews>
  <sheetFormatPr defaultRowHeight="14.5"/>
  <cols>
    <col min="1" max="1" width="42" customWidth="1"/>
    <col min="2" max="2" width="12.81640625" customWidth="1"/>
    <col min="3" max="3" width="34.26953125" customWidth="1"/>
    <col min="4" max="4" width="24.54296875" customWidth="1"/>
    <col min="5" max="5" width="14.1796875" customWidth="1"/>
    <col min="6" max="6" width="16.54296875" customWidth="1"/>
    <col min="7" max="7" width="18.6328125" customWidth="1"/>
  </cols>
  <sheetData>
    <row r="1" spans="1:6">
      <c r="A1" t="s">
        <v>36</v>
      </c>
    </row>
    <row r="2" spans="1:6" ht="15" thickBot="1">
      <c r="A2" t="s">
        <v>35</v>
      </c>
    </row>
    <row r="3" spans="1:6">
      <c r="A3" s="26" t="s">
        <v>12</v>
      </c>
      <c r="B3" s="18" t="s">
        <v>13</v>
      </c>
      <c r="C3" s="18" t="s">
        <v>0</v>
      </c>
      <c r="D3" s="18" t="s">
        <v>1</v>
      </c>
      <c r="E3" s="18" t="s">
        <v>2</v>
      </c>
      <c r="F3" s="19" t="s">
        <v>3</v>
      </c>
    </row>
    <row r="4" spans="1:6">
      <c r="A4" s="27" t="s">
        <v>30</v>
      </c>
      <c r="B4" s="17">
        <v>-9.4132999999999996</v>
      </c>
      <c r="C4" s="17">
        <v>-19.2727</v>
      </c>
      <c r="D4" s="17">
        <v>-29.3706</v>
      </c>
      <c r="E4" s="17">
        <v>-39.440800000000003</v>
      </c>
      <c r="F4" s="28">
        <v>-48.075299999999999</v>
      </c>
    </row>
    <row r="5" spans="1:6">
      <c r="A5" s="27" t="s">
        <v>40</v>
      </c>
      <c r="B5" s="17">
        <v>-13.0756</v>
      </c>
      <c r="C5" s="17">
        <v>-23.9038</v>
      </c>
      <c r="D5" s="17">
        <v>-33.67</v>
      </c>
      <c r="E5" s="17">
        <v>-43.720199999999998</v>
      </c>
      <c r="F5" s="28">
        <v>-52.835099999999997</v>
      </c>
    </row>
    <row r="6" spans="1:6">
      <c r="A6" s="2" t="s">
        <v>14</v>
      </c>
      <c r="B6" s="16">
        <v>18.239100000000001</v>
      </c>
      <c r="C6" s="16">
        <v>28.239100000000001</v>
      </c>
      <c r="D6" s="16">
        <v>38.239100000000001</v>
      </c>
      <c r="E6" s="16">
        <v>48</v>
      </c>
      <c r="F6" s="29">
        <v>55</v>
      </c>
    </row>
    <row r="7" spans="1:6">
      <c r="A7" s="27" t="s">
        <v>31</v>
      </c>
      <c r="B7" s="17">
        <v>-8.1702999999999992</v>
      </c>
      <c r="C7" s="17">
        <v>-15.859</v>
      </c>
      <c r="D7" s="17">
        <v>-22.8233</v>
      </c>
      <c r="E7" s="17">
        <v>-30.4772</v>
      </c>
      <c r="F7" s="28">
        <v>-40.056800000000003</v>
      </c>
    </row>
    <row r="8" spans="1:6">
      <c r="A8" s="27" t="s">
        <v>41</v>
      </c>
      <c r="B8" s="17">
        <v>-12.661199999999999</v>
      </c>
      <c r="C8" s="17">
        <v>-21.407</v>
      </c>
      <c r="D8" s="17">
        <v>-30.092500000000001</v>
      </c>
      <c r="E8" s="17">
        <v>-38.270200000000003</v>
      </c>
      <c r="F8" s="28">
        <v>-48.424900000000001</v>
      </c>
    </row>
    <row r="9" spans="1:6">
      <c r="A9" s="2" t="s">
        <v>15</v>
      </c>
      <c r="B9" s="16">
        <v>18.239100000000001</v>
      </c>
      <c r="C9" s="42">
        <v>20</v>
      </c>
      <c r="D9" s="42">
        <v>20</v>
      </c>
      <c r="E9" s="42">
        <v>25</v>
      </c>
      <c r="F9" s="41">
        <v>25</v>
      </c>
    </row>
    <row r="10" spans="1:6">
      <c r="A10" s="27" t="s">
        <v>32</v>
      </c>
      <c r="B10" s="17">
        <v>-0.247</v>
      </c>
      <c r="C10" s="17">
        <v>-10.011900000000001</v>
      </c>
      <c r="D10" s="17">
        <v>-19.8932</v>
      </c>
      <c r="E10" s="17">
        <v>-30.005299999999998</v>
      </c>
      <c r="F10" s="28">
        <v>-40.040900000000001</v>
      </c>
    </row>
    <row r="11" spans="1:6">
      <c r="A11" s="27" t="s">
        <v>39</v>
      </c>
      <c r="B11" s="17">
        <v>-8.0280000000000005</v>
      </c>
      <c r="C11" s="17">
        <v>-18.068899999999999</v>
      </c>
      <c r="D11" s="17">
        <v>-28.389900000000001</v>
      </c>
      <c r="E11" s="17">
        <v>-38.183900000000001</v>
      </c>
      <c r="F11" s="28">
        <v>-48.282400000000003</v>
      </c>
    </row>
    <row r="12" spans="1:6">
      <c r="A12" s="2" t="s">
        <v>14</v>
      </c>
      <c r="B12" s="16">
        <v>-15</v>
      </c>
      <c r="C12" s="16">
        <v>-22</v>
      </c>
      <c r="D12" s="16">
        <v>-20</v>
      </c>
      <c r="E12" s="16">
        <v>-10</v>
      </c>
      <c r="F12" s="29">
        <v>-5</v>
      </c>
    </row>
    <row r="13" spans="1:6">
      <c r="A13" s="27" t="s">
        <v>33</v>
      </c>
      <c r="B13" s="17">
        <v>-0.24379999999999999</v>
      </c>
      <c r="C13" s="17">
        <v>-10.035</v>
      </c>
      <c r="D13" s="17">
        <v>-19.8949</v>
      </c>
      <c r="E13" s="17">
        <v>-30.005199999999999</v>
      </c>
      <c r="F13" s="28">
        <v>-39.8904</v>
      </c>
    </row>
    <row r="14" spans="1:6">
      <c r="A14" s="27" t="s">
        <v>42</v>
      </c>
      <c r="B14" s="17">
        <v>-8.0245999999999995</v>
      </c>
      <c r="C14" s="17">
        <v>-18.072199999999999</v>
      </c>
      <c r="D14" s="17">
        <v>-28.395600000000002</v>
      </c>
      <c r="E14" s="17">
        <v>-38.184199999999997</v>
      </c>
      <c r="F14" s="28">
        <v>-48.282200000000003</v>
      </c>
    </row>
    <row r="15" spans="1:6">
      <c r="A15" s="2" t="s">
        <v>15</v>
      </c>
      <c r="B15" s="16">
        <v>-15</v>
      </c>
      <c r="C15" s="16">
        <v>-15</v>
      </c>
      <c r="D15" s="16">
        <v>-15</v>
      </c>
      <c r="E15" s="16">
        <v>-10</v>
      </c>
      <c r="F15" s="29">
        <v>-5</v>
      </c>
    </row>
    <row r="16" spans="1:6">
      <c r="A16" s="27" t="s">
        <v>16</v>
      </c>
      <c r="B16" s="17">
        <v>-8.3840260602878907</v>
      </c>
      <c r="C16" s="17">
        <v>-15.443248818823999</v>
      </c>
      <c r="D16" s="17">
        <v>-21.694221394562501</v>
      </c>
      <c r="E16" s="17">
        <v>-26.771781437322701</v>
      </c>
      <c r="F16" s="28">
        <v>-26.4294885883054</v>
      </c>
    </row>
    <row r="17" spans="1:7">
      <c r="A17" s="27" t="s">
        <v>43</v>
      </c>
      <c r="B17" s="17">
        <v>-11.574</v>
      </c>
      <c r="C17" s="17">
        <v>-19.382200000000001</v>
      </c>
      <c r="D17" s="17">
        <v>-29.536300000000001</v>
      </c>
      <c r="E17" s="17">
        <v>-33.5227</v>
      </c>
      <c r="F17" s="28">
        <v>-32.456800000000001</v>
      </c>
    </row>
    <row r="18" spans="1:7">
      <c r="A18" s="2" t="s">
        <v>14</v>
      </c>
      <c r="B18" s="16">
        <v>15</v>
      </c>
      <c r="C18" s="16">
        <v>20</v>
      </c>
      <c r="D18" s="16">
        <v>20</v>
      </c>
      <c r="E18" s="16">
        <v>15</v>
      </c>
      <c r="F18" s="29">
        <v>20</v>
      </c>
    </row>
    <row r="19" spans="1:7">
      <c r="A19" s="27" t="s">
        <v>34</v>
      </c>
      <c r="B19" s="17">
        <v>-7.1436999999999999</v>
      </c>
      <c r="C19" s="17">
        <v>-14.5319159058397</v>
      </c>
      <c r="D19" s="17">
        <v>-21.0690178023792</v>
      </c>
      <c r="E19" s="17">
        <v>-24.508749217093602</v>
      </c>
      <c r="F19" s="28">
        <v>-25.701691164585799</v>
      </c>
    </row>
    <row r="20" spans="1:7">
      <c r="A20" s="27" t="s">
        <v>44</v>
      </c>
      <c r="B20" s="17">
        <v>-12.176600000000001</v>
      </c>
      <c r="C20" s="17">
        <v>-21.470600000000001</v>
      </c>
      <c r="D20" s="17">
        <v>-29.328499999999998</v>
      </c>
      <c r="E20" s="17">
        <v>-33.561700000000002</v>
      </c>
      <c r="F20" s="28">
        <v>-31.663699999999999</v>
      </c>
    </row>
    <row r="21" spans="1:7" ht="15" thickBot="1">
      <c r="A21" s="20" t="s">
        <v>15</v>
      </c>
      <c r="B21" s="30">
        <v>9</v>
      </c>
      <c r="C21" s="30">
        <v>15</v>
      </c>
      <c r="D21" s="30">
        <v>15</v>
      </c>
      <c r="E21" s="30">
        <v>15</v>
      </c>
      <c r="F21" s="31">
        <v>20</v>
      </c>
    </row>
    <row r="23" spans="1:7">
      <c r="A23" s="1"/>
    </row>
    <row r="25" spans="1:7">
      <c r="A25" t="s">
        <v>37</v>
      </c>
      <c r="G25" s="4"/>
    </row>
    <row r="26" spans="1:7" ht="15" thickBot="1">
      <c r="A26" t="s">
        <v>38</v>
      </c>
    </row>
    <row r="27" spans="1:7">
      <c r="A27" s="71" t="s">
        <v>12</v>
      </c>
      <c r="B27" s="87" t="s">
        <v>13</v>
      </c>
      <c r="C27" s="87" t="s">
        <v>95</v>
      </c>
      <c r="D27" s="87" t="s">
        <v>17</v>
      </c>
      <c r="E27" s="87" t="s">
        <v>96</v>
      </c>
      <c r="F27" s="92" t="s">
        <v>18</v>
      </c>
    </row>
    <row r="28" spans="1:7">
      <c r="A28" s="2" t="s">
        <v>30</v>
      </c>
      <c r="B28">
        <v>-10.4472</v>
      </c>
      <c r="C28">
        <v>-20.370799999999999</v>
      </c>
      <c r="D28">
        <v>-30.398399999999999</v>
      </c>
      <c r="E28">
        <v>-40.393700000000003</v>
      </c>
      <c r="F28" s="66">
        <v>-49.8947</v>
      </c>
    </row>
    <row r="29" spans="1:7">
      <c r="A29" s="2" t="s">
        <v>159</v>
      </c>
      <c r="B29">
        <f>10^(-23.1279/10)</f>
        <v>4.8664246130096294E-3</v>
      </c>
      <c r="C29">
        <f>10^(-32.6448/10)</f>
        <v>5.4390117871859847E-4</v>
      </c>
      <c r="D29">
        <f>10^(-42.8185/10)</f>
        <v>5.2257664941334814E-5</v>
      </c>
      <c r="E29">
        <f>10^(-52.9345/10)</f>
        <v>5.0880339442835406E-6</v>
      </c>
      <c r="F29" s="66">
        <f>10^(-63.1145/10)</f>
        <v>4.8814629793201359E-7</v>
      </c>
    </row>
    <row r="30" spans="1:7">
      <c r="A30" s="2" t="s">
        <v>14</v>
      </c>
      <c r="B30">
        <v>18.239100000000001</v>
      </c>
      <c r="C30">
        <v>28.239100000000001</v>
      </c>
      <c r="D30">
        <v>38.239100000000001</v>
      </c>
      <c r="E30">
        <v>48</v>
      </c>
      <c r="F30" s="66">
        <v>55</v>
      </c>
    </row>
    <row r="31" spans="1:7">
      <c r="A31" s="2"/>
      <c r="F31" s="66"/>
    </row>
    <row r="32" spans="1:7">
      <c r="A32" s="2" t="s">
        <v>31</v>
      </c>
      <c r="B32">
        <v>-10.364599999999999</v>
      </c>
      <c r="C32">
        <v>-19.473500000000001</v>
      </c>
      <c r="D32">
        <v>-23.626000000000001</v>
      </c>
      <c r="E32">
        <v>-33.509500000000003</v>
      </c>
      <c r="F32" s="66">
        <v>-41.149799999999999</v>
      </c>
    </row>
    <row r="33" spans="1:10" s="3" customFormat="1">
      <c r="A33" s="2" t="s">
        <v>158</v>
      </c>
      <c r="B33">
        <f>10^(-21.3749/10)</f>
        <v>7.2863495175985275E-3</v>
      </c>
      <c r="C33">
        <f>10^(-31.6775/10)</f>
        <v>6.7959472621206287E-4</v>
      </c>
      <c r="D33">
        <f>10^(-39.565/10)</f>
        <v>1.1053504693828426E-4</v>
      </c>
      <c r="E33">
        <f>10^(-47.3189/10)</f>
        <v>1.8540011534460069E-5</v>
      </c>
      <c r="F33" s="66">
        <f>10^(-56.8487/10)</f>
        <v>2.0659984911134943E-6</v>
      </c>
      <c r="G33"/>
      <c r="H33"/>
      <c r="I33"/>
    </row>
    <row r="34" spans="1:10" s="3" customFormat="1">
      <c r="A34" s="2" t="s">
        <v>15</v>
      </c>
      <c r="B34">
        <v>18.239100000000001</v>
      </c>
      <c r="C34">
        <v>28.239100000000001</v>
      </c>
      <c r="D34">
        <v>30.969100000000001</v>
      </c>
      <c r="E34">
        <v>33.010300000000001</v>
      </c>
      <c r="F34" s="66">
        <v>35.2288</v>
      </c>
      <c r="G34"/>
      <c r="H34"/>
      <c r="I34"/>
      <c r="J34" s="7"/>
    </row>
    <row r="35" spans="1:10" s="3" customFormat="1">
      <c r="A35" s="2"/>
      <c r="B35"/>
      <c r="C35"/>
      <c r="D35"/>
      <c r="E35"/>
      <c r="F35" s="66"/>
      <c r="G35"/>
      <c r="H35"/>
      <c r="I35"/>
      <c r="J35" s="7"/>
    </row>
    <row r="36" spans="1:10">
      <c r="A36" s="2" t="s">
        <v>32</v>
      </c>
      <c r="B36">
        <v>-5.6181000000000001</v>
      </c>
      <c r="C36">
        <v>-12.0389</v>
      </c>
      <c r="D36">
        <v>-20.452500000000001</v>
      </c>
      <c r="E36">
        <v>-30.0549</v>
      </c>
      <c r="F36" s="66">
        <v>-40.004899999999999</v>
      </c>
    </row>
    <row r="37" spans="1:10" s="3" customFormat="1">
      <c r="A37" s="2" t="s">
        <v>157</v>
      </c>
      <c r="B37">
        <f>10^(-12.0226/10)</f>
        <v>6.2768247030975013E-2</v>
      </c>
      <c r="C37">
        <f>10^(-20.7126/10)</f>
        <v>8.486722465038201E-3</v>
      </c>
      <c r="D37">
        <f>10^(-32.4087/10)</f>
        <v>5.7428834169188556E-4</v>
      </c>
      <c r="E37">
        <f>10^(-46.952/10)</f>
        <v>2.0174370856119214E-5</v>
      </c>
      <c r="F37" s="66">
        <f>10^(-57.2831/10)</f>
        <v>1.8693473213291681E-6</v>
      </c>
      <c r="G37"/>
      <c r="H37"/>
      <c r="I37"/>
    </row>
    <row r="38" spans="1:10" s="3" customFormat="1">
      <c r="A38" s="2" t="s">
        <v>14</v>
      </c>
      <c r="B38">
        <v>8</v>
      </c>
      <c r="C38">
        <v>8</v>
      </c>
      <c r="D38">
        <v>10</v>
      </c>
      <c r="E38">
        <v>10</v>
      </c>
      <c r="F38" s="66">
        <v>10</v>
      </c>
      <c r="G38"/>
      <c r="H38"/>
      <c r="I38"/>
    </row>
    <row r="39" spans="1:10" s="3" customFormat="1">
      <c r="A39" s="2"/>
      <c r="B39"/>
      <c r="C39"/>
      <c r="D39"/>
      <c r="E39"/>
      <c r="F39" s="66"/>
      <c r="G39"/>
      <c r="H39"/>
      <c r="I39"/>
      <c r="J39" s="7"/>
    </row>
    <row r="40" spans="1:10">
      <c r="A40" s="2" t="s">
        <v>33</v>
      </c>
      <c r="B40">
        <v>-5.6073000000000004</v>
      </c>
      <c r="C40">
        <v>-11.949199999999999</v>
      </c>
      <c r="D40">
        <v>-20.449400000000001</v>
      </c>
      <c r="E40">
        <v>-30.054300000000001</v>
      </c>
      <c r="F40" s="66">
        <v>-39.9771</v>
      </c>
    </row>
    <row r="41" spans="1:10">
      <c r="A41" s="2" t="s">
        <v>156</v>
      </c>
      <c r="B41">
        <f>10^(-12.0246/10)</f>
        <v>6.2739347839785076E-2</v>
      </c>
      <c r="C41">
        <f>10^(-18.5142/10)</f>
        <v>1.4079265541323905E-2</v>
      </c>
      <c r="D41">
        <f>10^(-32.4256/10)</f>
        <v>5.720579164708396E-4</v>
      </c>
      <c r="E41">
        <f>10^(-46.9529/10)</f>
        <v>2.017019050078382E-5</v>
      </c>
      <c r="F41" s="66">
        <f>10^(-56.8452/10)</f>
        <v>2.0676641602734406E-6</v>
      </c>
    </row>
    <row r="42" spans="1:10">
      <c r="A42" s="2" t="s">
        <v>15</v>
      </c>
      <c r="B42">
        <v>8</v>
      </c>
      <c r="C42">
        <v>10</v>
      </c>
      <c r="D42">
        <v>10</v>
      </c>
      <c r="E42">
        <v>10</v>
      </c>
      <c r="F42" s="66">
        <v>15</v>
      </c>
    </row>
    <row r="43" spans="1:10" s="9" customFormat="1">
      <c r="A43" s="2"/>
      <c r="B43"/>
      <c r="C43"/>
      <c r="D43"/>
      <c r="E43"/>
      <c r="F43" s="66"/>
      <c r="G43"/>
      <c r="H43"/>
      <c r="I43"/>
    </row>
    <row r="44" spans="1:10" s="9" customFormat="1">
      <c r="A44" s="2" t="s">
        <v>16</v>
      </c>
      <c r="B44">
        <v>-9.7801298939999999</v>
      </c>
      <c r="C44">
        <v>-18.12679808</v>
      </c>
      <c r="D44">
        <v>-23.542873570000001</v>
      </c>
      <c r="E44">
        <v>-30.158300000000001</v>
      </c>
      <c r="F44" s="66">
        <v>-33.947899999999997</v>
      </c>
      <c r="G44"/>
      <c r="H44"/>
      <c r="I44"/>
    </row>
    <row r="45" spans="1:10" s="4" customFormat="1">
      <c r="A45" s="2" t="s">
        <v>155</v>
      </c>
      <c r="B45">
        <f>10^(-17.3626/10)</f>
        <v>1.8354391880868341E-2</v>
      </c>
      <c r="C45">
        <f>10^(-32.0337/10)</f>
        <v>6.2608024427006413E-4</v>
      </c>
      <c r="D45">
        <f>10^(-40.0444/10)</f>
        <v>9.8982860429852159E-5</v>
      </c>
      <c r="E45">
        <f>10^(-47.187/10)</f>
        <v>1.9111729942271991E-5</v>
      </c>
      <c r="F45" s="66">
        <f>10^(-49.0274/10)</f>
        <v>1.2510077495434468E-5</v>
      </c>
      <c r="G45"/>
      <c r="H45"/>
      <c r="I45"/>
    </row>
    <row r="46" spans="1:10" s="4" customFormat="1">
      <c r="A46" s="2" t="s">
        <v>14</v>
      </c>
      <c r="B46">
        <v>15</v>
      </c>
      <c r="C46">
        <v>20</v>
      </c>
      <c r="D46">
        <v>20</v>
      </c>
      <c r="E46">
        <v>20</v>
      </c>
      <c r="F46" s="66">
        <v>20</v>
      </c>
      <c r="G46"/>
      <c r="H46"/>
    </row>
    <row r="47" spans="1:10" s="21" customFormat="1">
      <c r="A47" s="2"/>
      <c r="B47"/>
      <c r="C47"/>
      <c r="D47"/>
      <c r="E47"/>
      <c r="F47" s="66"/>
      <c r="G47"/>
      <c r="H47"/>
      <c r="I47"/>
    </row>
    <row r="48" spans="1:10" s="21" customFormat="1">
      <c r="A48" s="2" t="s">
        <v>34</v>
      </c>
      <c r="B48">
        <v>-9.6328417179999999</v>
      </c>
      <c r="C48">
        <v>-17.95149254</v>
      </c>
      <c r="D48">
        <v>-23.466352789999998</v>
      </c>
      <c r="E48">
        <v>-30.110199999999999</v>
      </c>
      <c r="F48" s="66">
        <v>-33.805129010000002</v>
      </c>
      <c r="G48"/>
      <c r="H48"/>
      <c r="I48"/>
    </row>
    <row r="49" spans="1:10">
      <c r="A49" s="2" t="s">
        <v>154</v>
      </c>
      <c r="B49">
        <f>10^(-18.3842/10)</f>
        <v>1.450707979979207E-2</v>
      </c>
      <c r="C49">
        <f>10^(-31.8005/10)</f>
        <v>6.6061738724186808E-4</v>
      </c>
      <c r="D49">
        <f>10^(-40.0512/10)</f>
        <v>9.882799850758317E-5</v>
      </c>
      <c r="E49">
        <f>10^(-46.6499/10)</f>
        <v>2.1627683227346757E-5</v>
      </c>
      <c r="F49" s="66">
        <f>10^(-48.9452/10)</f>
        <v>1.2749113867527216E-5</v>
      </c>
    </row>
    <row r="50" spans="1:10">
      <c r="A50" s="2" t="s">
        <v>15</v>
      </c>
      <c r="B50">
        <v>15</v>
      </c>
      <c r="C50">
        <v>20</v>
      </c>
      <c r="D50">
        <v>20</v>
      </c>
      <c r="E50">
        <v>20</v>
      </c>
      <c r="F50" s="66">
        <v>20</v>
      </c>
    </row>
    <row r="51" spans="1:10">
      <c r="A51" s="2"/>
      <c r="F51" s="66"/>
    </row>
    <row r="52" spans="1:10" s="4" customFormat="1">
      <c r="A52" s="2" t="s">
        <v>86</v>
      </c>
      <c r="B52">
        <v>-9.3295999999999992</v>
      </c>
      <c r="C52">
        <v>-19.7074</v>
      </c>
      <c r="D52">
        <v>-27.0731</v>
      </c>
      <c r="E52">
        <v>-35.414900000000003</v>
      </c>
      <c r="F52" s="66">
        <v>-41.743099999999998</v>
      </c>
      <c r="G52"/>
      <c r="H52"/>
      <c r="I52"/>
      <c r="J52" s="5"/>
    </row>
    <row r="53" spans="1:10">
      <c r="A53" s="2" t="s">
        <v>153</v>
      </c>
      <c r="B53">
        <f>10^(-21.5083/10)</f>
        <v>7.0659408894885763E-3</v>
      </c>
      <c r="C53">
        <f>10^(-31.3778/10)</f>
        <v>7.2814856841542028E-4</v>
      </c>
      <c r="D53">
        <f>10^(-40.8187/10)</f>
        <v>8.2819003375562614E-5</v>
      </c>
      <c r="E53">
        <f>10^(-48.7545/10)</f>
        <v>1.332140401816459E-5</v>
      </c>
      <c r="F53" s="66">
        <f>10^(-57.7338/10)</f>
        <v>1.6850779667031662E-6</v>
      </c>
    </row>
    <row r="54" spans="1:10" s="4" customFormat="1" ht="15" thickBot="1">
      <c r="A54" s="20" t="s">
        <v>152</v>
      </c>
      <c r="B54" s="67">
        <v>-9.7865000000000002</v>
      </c>
      <c r="C54" s="67">
        <v>-19.745899999999999</v>
      </c>
      <c r="D54" s="67">
        <v>-29.374300000000002</v>
      </c>
      <c r="E54" s="67">
        <v>-39.676200000000001</v>
      </c>
      <c r="F54" s="68">
        <v>-48.985799999999998</v>
      </c>
      <c r="G54"/>
      <c r="H54"/>
      <c r="I54"/>
    </row>
    <row r="69" spans="1:9" s="1" customFormat="1">
      <c r="A69"/>
      <c r="B69"/>
      <c r="C69"/>
      <c r="D69"/>
      <c r="E69"/>
      <c r="F69"/>
      <c r="G69"/>
      <c r="H69"/>
      <c r="I69"/>
    </row>
    <row r="77" spans="1:9" s="3" customFormat="1">
      <c r="A77"/>
      <c r="B77"/>
      <c r="C77"/>
      <c r="D77"/>
      <c r="E77"/>
      <c r="F77"/>
      <c r="G77"/>
      <c r="H77"/>
      <c r="I77"/>
    </row>
    <row r="126" spans="1:7">
      <c r="A126" s="8"/>
      <c r="B126" s="6"/>
      <c r="C126" s="6"/>
      <c r="D126" s="6"/>
      <c r="E126" s="6"/>
      <c r="F126" s="6"/>
      <c r="G1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F743-9E59-4652-89EA-8A3B58458143}">
  <dimension ref="A1:F25"/>
  <sheetViews>
    <sheetView workbookViewId="0">
      <selection activeCell="A26" sqref="A26"/>
    </sheetView>
  </sheetViews>
  <sheetFormatPr defaultRowHeight="14.5"/>
  <cols>
    <col min="1" max="1" width="44.26953125" customWidth="1"/>
    <col min="2" max="2" width="31.1796875" customWidth="1"/>
  </cols>
  <sheetData>
    <row r="1" spans="1:6">
      <c r="A1" t="s">
        <v>45</v>
      </c>
    </row>
    <row r="3" spans="1:6">
      <c r="A3" s="4" t="s">
        <v>50</v>
      </c>
      <c r="B3" s="4"/>
      <c r="C3" s="4"/>
      <c r="D3" s="4"/>
      <c r="E3" s="4"/>
      <c r="F3" s="4"/>
    </row>
    <row r="4" spans="1:6">
      <c r="A4" s="47" t="s">
        <v>46</v>
      </c>
      <c r="B4" s="4"/>
      <c r="C4" s="4"/>
      <c r="D4" s="4"/>
      <c r="E4" s="4"/>
      <c r="F4" s="4"/>
    </row>
    <row r="5" spans="1:6" ht="15" thickBot="1">
      <c r="A5" s="4"/>
      <c r="B5" s="4"/>
      <c r="C5" s="4"/>
      <c r="D5" s="4"/>
      <c r="E5" s="4"/>
      <c r="F5" s="4"/>
    </row>
    <row r="6" spans="1:6" ht="15" thickTop="1">
      <c r="A6" s="46" t="s">
        <v>12</v>
      </c>
      <c r="B6" s="48" t="s">
        <v>13</v>
      </c>
      <c r="C6" s="48" t="s">
        <v>0</v>
      </c>
      <c r="D6" s="48" t="s">
        <v>1</v>
      </c>
      <c r="E6" s="49" t="s">
        <v>2</v>
      </c>
    </row>
    <row r="7" spans="1:6">
      <c r="A7" s="50" t="s">
        <v>49</v>
      </c>
      <c r="B7" s="51">
        <v>-10.3969</v>
      </c>
      <c r="C7" s="51">
        <v>-20.4054</v>
      </c>
      <c r="D7" s="51">
        <v>-30.499099999999999</v>
      </c>
      <c r="E7" s="52">
        <v>-40.451599999999999</v>
      </c>
    </row>
    <row r="8" spans="1:6">
      <c r="A8" s="50" t="s">
        <v>51</v>
      </c>
      <c r="B8" s="51">
        <v>-21.119800000000001</v>
      </c>
      <c r="C8" s="51">
        <v>-30.9373</v>
      </c>
      <c r="D8" s="51">
        <v>-41.3782</v>
      </c>
      <c r="E8" s="52">
        <v>-51.372</v>
      </c>
    </row>
    <row r="9" spans="1:6">
      <c r="A9" s="50" t="s">
        <v>48</v>
      </c>
      <c r="B9" s="51">
        <v>-9.7969000000000008</v>
      </c>
      <c r="C9" s="51">
        <v>-16.503499999999999</v>
      </c>
      <c r="D9" s="51">
        <v>-18.186599999999999</v>
      </c>
      <c r="E9" s="52">
        <v>-18.572099999999999</v>
      </c>
    </row>
    <row r="10" spans="1:6">
      <c r="A10" s="50" t="s">
        <v>52</v>
      </c>
      <c r="B10" s="51">
        <v>-18.599900000000002</v>
      </c>
      <c r="C10" s="51">
        <v>-11.096500000000001</v>
      </c>
      <c r="D10" s="51">
        <v>-31.008400000000002</v>
      </c>
      <c r="E10" s="52">
        <v>-31.687799999999999</v>
      </c>
    </row>
    <row r="11" spans="1:6">
      <c r="A11" s="53" t="s">
        <v>47</v>
      </c>
      <c r="B11" s="54">
        <v>-0.5</v>
      </c>
      <c r="C11" s="54">
        <v>8.8605999999999998</v>
      </c>
      <c r="D11" s="54">
        <v>19.586099999999998</v>
      </c>
      <c r="E11" s="55">
        <v>29.208200000000001</v>
      </c>
    </row>
    <row r="12" spans="1:6">
      <c r="A12" s="50" t="s">
        <v>53</v>
      </c>
      <c r="B12" s="51">
        <v>-2.234</v>
      </c>
      <c r="C12" s="51">
        <v>-10.7912</v>
      </c>
      <c r="D12" s="51">
        <v>-13.5235</v>
      </c>
      <c r="E12" s="52">
        <v>-14.3246</v>
      </c>
    </row>
    <row r="13" spans="1:6">
      <c r="A13" s="50" t="s">
        <v>54</v>
      </c>
      <c r="B13" s="51">
        <v>-5.1497000000000002</v>
      </c>
      <c r="C13" s="51">
        <v>-15.8362</v>
      </c>
      <c r="D13" s="51">
        <v>-16.200800000000001</v>
      </c>
      <c r="E13" s="52">
        <v>-16.408799999999999</v>
      </c>
    </row>
    <row r="14" spans="1:6">
      <c r="A14" s="53" t="s">
        <v>47</v>
      </c>
      <c r="B14" s="54">
        <v>5</v>
      </c>
      <c r="C14" s="54">
        <v>30</v>
      </c>
      <c r="D14" s="54">
        <v>40</v>
      </c>
      <c r="E14" s="55">
        <v>50</v>
      </c>
    </row>
    <row r="15" spans="1:6">
      <c r="A15" s="50" t="s">
        <v>55</v>
      </c>
      <c r="B15" s="51">
        <v>-2.0808</v>
      </c>
      <c r="C15" s="51">
        <v>-6.9180000000000001</v>
      </c>
      <c r="D15" s="51">
        <v>-7.8898999999999999</v>
      </c>
      <c r="E15" s="52">
        <v>-8.0913000000000004</v>
      </c>
    </row>
    <row r="16" spans="1:6">
      <c r="A16" s="50" t="s">
        <v>56</v>
      </c>
      <c r="B16" s="51">
        <v>-5.1775000000000002</v>
      </c>
      <c r="C16" s="51">
        <v>-15.7614</v>
      </c>
      <c r="D16" s="51">
        <v>-16.223299999999998</v>
      </c>
      <c r="E16" s="52">
        <v>-16.212900000000001</v>
      </c>
    </row>
    <row r="17" spans="1:5">
      <c r="A17" s="53" t="s">
        <v>47</v>
      </c>
      <c r="B17" s="54">
        <v>5</v>
      </c>
      <c r="C17" s="54">
        <v>30</v>
      </c>
      <c r="D17" s="54">
        <v>40</v>
      </c>
      <c r="E17" s="55">
        <v>50</v>
      </c>
    </row>
    <row r="18" spans="1:5">
      <c r="A18" s="50" t="s">
        <v>58</v>
      </c>
      <c r="B18" s="51">
        <v>-9.5612999999999992</v>
      </c>
      <c r="C18" s="51">
        <v>-8.6807999999999996</v>
      </c>
      <c r="D18" s="51">
        <v>-5.1993</v>
      </c>
      <c r="E18" s="52">
        <v>18.516400000000001</v>
      </c>
    </row>
    <row r="19" spans="1:5">
      <c r="A19" s="50" t="s">
        <v>59</v>
      </c>
      <c r="B19" s="51">
        <v>-13.7239</v>
      </c>
      <c r="C19" s="51">
        <v>-13.237299999999999</v>
      </c>
      <c r="D19" s="51">
        <v>-15.7448</v>
      </c>
      <c r="E19" s="52">
        <v>17.2118</v>
      </c>
    </row>
    <row r="20" spans="1:5">
      <c r="A20" s="53" t="s">
        <v>57</v>
      </c>
      <c r="B20" s="54">
        <v>0</v>
      </c>
      <c r="C20" s="54">
        <v>10</v>
      </c>
      <c r="D20" s="54">
        <v>20</v>
      </c>
      <c r="E20" s="55">
        <v>100</v>
      </c>
    </row>
    <row r="21" spans="1:5">
      <c r="A21" s="50" t="s">
        <v>60</v>
      </c>
      <c r="B21" s="51">
        <v>-8.4837000000000007</v>
      </c>
      <c r="C21" s="51">
        <v>-0.17599999999999999</v>
      </c>
      <c r="D21" s="51">
        <v>15.2407</v>
      </c>
      <c r="E21" s="52">
        <v>19.867000000000001</v>
      </c>
    </row>
    <row r="22" spans="1:5">
      <c r="A22" s="50" t="s">
        <v>61</v>
      </c>
      <c r="B22" s="51">
        <v>-8.4983000000000004</v>
      </c>
      <c r="C22" s="51">
        <v>7.3209</v>
      </c>
      <c r="D22" s="51">
        <v>16.171099999999999</v>
      </c>
      <c r="E22" s="52">
        <v>12.953900000000001</v>
      </c>
    </row>
    <row r="23" spans="1:5">
      <c r="A23" s="53" t="s">
        <v>47</v>
      </c>
      <c r="B23" s="54">
        <v>0</v>
      </c>
      <c r="C23" s="54">
        <v>9</v>
      </c>
      <c r="D23" s="54">
        <v>15</v>
      </c>
      <c r="E23" s="55">
        <v>-10</v>
      </c>
    </row>
    <row r="24" spans="1:5" ht="87.5" thickBot="1">
      <c r="A24" s="56" t="s">
        <v>119</v>
      </c>
      <c r="B24" s="57">
        <v>-9.6280999999999999</v>
      </c>
      <c r="C24" s="57">
        <v>-18.165099999999999</v>
      </c>
      <c r="D24" s="57">
        <v>-27.324200000000001</v>
      </c>
      <c r="E24" s="58">
        <v>-34.035899999999998</v>
      </c>
    </row>
    <row r="25" spans="1:5" ht="29.5" thickBot="1">
      <c r="A25" s="56" t="s">
        <v>129</v>
      </c>
      <c r="B25" s="57">
        <v>-18.458300000000001</v>
      </c>
      <c r="C25" s="57">
        <v>-28.059200000000001</v>
      </c>
      <c r="D25" s="57">
        <v>-35.094299999999997</v>
      </c>
      <c r="E25" s="58">
        <v>-41.143000000000001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0AF8-EF4E-4EE8-8062-404B5AB030FF}">
  <dimension ref="A1:G25"/>
  <sheetViews>
    <sheetView workbookViewId="0">
      <selection activeCell="H26" sqref="H26"/>
    </sheetView>
  </sheetViews>
  <sheetFormatPr defaultRowHeight="14.5"/>
  <cols>
    <col min="1" max="1" width="34.7265625" customWidth="1"/>
  </cols>
  <sheetData>
    <row r="1" spans="1:7">
      <c r="A1" t="s">
        <v>71</v>
      </c>
    </row>
    <row r="3" spans="1:7">
      <c r="A3" s="4" t="s">
        <v>85</v>
      </c>
      <c r="B3" s="4"/>
      <c r="C3" s="4"/>
      <c r="D3" s="4"/>
      <c r="E3" s="4"/>
      <c r="F3" s="4"/>
      <c r="G3" s="4"/>
    </row>
    <row r="4" spans="1:7">
      <c r="A4" s="47"/>
      <c r="B4" s="4"/>
      <c r="C4" s="4"/>
      <c r="D4" s="4"/>
      <c r="E4" s="4"/>
      <c r="F4" s="4"/>
      <c r="G4" s="4"/>
    </row>
    <row r="5" spans="1:7" ht="15" thickBot="1">
      <c r="A5" s="6"/>
      <c r="B5" s="6"/>
      <c r="C5" s="6"/>
      <c r="D5" s="6"/>
      <c r="E5" s="6"/>
      <c r="F5" s="6"/>
      <c r="G5" s="4"/>
    </row>
    <row r="6" spans="1:7">
      <c r="A6" s="61" t="s">
        <v>12</v>
      </c>
      <c r="B6" s="18" t="s">
        <v>72</v>
      </c>
      <c r="C6" s="18" t="s">
        <v>73</v>
      </c>
      <c r="D6" s="18" t="s">
        <v>74</v>
      </c>
      <c r="E6" s="18" t="s">
        <v>75</v>
      </c>
      <c r="F6" s="19" t="s">
        <v>76</v>
      </c>
    </row>
    <row r="7" spans="1:7">
      <c r="A7" s="50" t="s">
        <v>79</v>
      </c>
      <c r="B7" s="62">
        <v>7.8064999999999998</v>
      </c>
      <c r="C7" s="62">
        <v>-2.1758999999999999</v>
      </c>
      <c r="D7" s="62">
        <v>-12.1477</v>
      </c>
      <c r="E7" s="62">
        <v>-22.175899999999999</v>
      </c>
      <c r="F7" s="52">
        <v>-32.2087</v>
      </c>
    </row>
    <row r="8" spans="1:7">
      <c r="A8" s="50" t="s">
        <v>87</v>
      </c>
      <c r="B8" s="62">
        <v>0.93689999999999996</v>
      </c>
      <c r="C8" s="62">
        <v>-8.6218000000000004</v>
      </c>
      <c r="D8" s="62">
        <v>-19.269600000000001</v>
      </c>
      <c r="E8" s="62">
        <v>-28.8123</v>
      </c>
      <c r="F8" s="52">
        <v>-38.834200000000003</v>
      </c>
    </row>
    <row r="9" spans="1:7">
      <c r="A9" s="50" t="s">
        <v>80</v>
      </c>
      <c r="B9" s="62">
        <v>26.377800000000001</v>
      </c>
      <c r="C9" s="62">
        <v>21.7849</v>
      </c>
      <c r="D9" s="62">
        <v>14.5038</v>
      </c>
      <c r="E9" s="62">
        <v>4.8361000000000001</v>
      </c>
      <c r="F9" s="52">
        <v>-4.0190999999999999</v>
      </c>
    </row>
    <row r="10" spans="1:7">
      <c r="A10" s="50" t="s">
        <v>88</v>
      </c>
      <c r="B10" s="62">
        <v>25.057700000000001</v>
      </c>
      <c r="C10" s="62">
        <v>22.083300000000001</v>
      </c>
      <c r="D10" s="62">
        <v>15.175800000000001</v>
      </c>
      <c r="E10" s="62">
        <v>6.5293000000000001</v>
      </c>
      <c r="F10" s="52">
        <v>-3.0579999999999998</v>
      </c>
    </row>
    <row r="11" spans="1:7">
      <c r="A11" s="53" t="s">
        <v>92</v>
      </c>
      <c r="B11" s="63">
        <v>-50</v>
      </c>
      <c r="C11" s="63">
        <v>-40</v>
      </c>
      <c r="D11" s="63">
        <v>-40</v>
      </c>
      <c r="E11" s="63">
        <v>-40</v>
      </c>
      <c r="F11" s="55">
        <v>-40</v>
      </c>
    </row>
    <row r="12" spans="1:7">
      <c r="A12" s="50" t="s">
        <v>81</v>
      </c>
      <c r="B12" s="62">
        <v>9.4063999999999997</v>
      </c>
      <c r="C12" s="62">
        <v>-0.14199999999999999</v>
      </c>
      <c r="D12" s="62">
        <v>-10.0245</v>
      </c>
      <c r="E12" s="62">
        <v>-19.9282</v>
      </c>
      <c r="F12" s="52">
        <v>-29.9406</v>
      </c>
    </row>
    <row r="13" spans="1:7">
      <c r="A13" s="50" t="s">
        <v>89</v>
      </c>
      <c r="B13" s="62">
        <v>2.2591000000000001</v>
      </c>
      <c r="C13" s="62">
        <v>-8.1286000000000005</v>
      </c>
      <c r="D13" s="62">
        <v>-17.468399999999999</v>
      </c>
      <c r="E13" s="62">
        <v>-28.126200000000001</v>
      </c>
      <c r="F13" s="52">
        <v>-37.471499999999999</v>
      </c>
    </row>
    <row r="14" spans="1:7">
      <c r="A14" s="53" t="s">
        <v>92</v>
      </c>
      <c r="B14" s="63">
        <v>0</v>
      </c>
      <c r="C14" s="63">
        <v>10</v>
      </c>
      <c r="D14" s="63">
        <v>40</v>
      </c>
      <c r="E14" s="63">
        <v>50</v>
      </c>
      <c r="F14" s="55">
        <v>70</v>
      </c>
    </row>
    <row r="15" spans="1:7">
      <c r="A15" s="50" t="s">
        <v>82</v>
      </c>
      <c r="B15" s="62" t="s">
        <v>77</v>
      </c>
      <c r="C15" s="62" t="s">
        <v>77</v>
      </c>
      <c r="D15" s="62" t="s">
        <v>77</v>
      </c>
      <c r="E15" s="62" t="s">
        <v>77</v>
      </c>
      <c r="F15" s="52" t="s">
        <v>77</v>
      </c>
    </row>
    <row r="16" spans="1:7">
      <c r="A16" s="50"/>
      <c r="B16" s="62"/>
      <c r="C16" s="62"/>
      <c r="D16" s="62"/>
      <c r="E16" s="62"/>
      <c r="F16" s="52"/>
    </row>
    <row r="17" spans="1:6">
      <c r="A17" s="53" t="s">
        <v>47</v>
      </c>
      <c r="B17" s="63"/>
      <c r="C17" s="63"/>
      <c r="D17" s="63"/>
      <c r="E17" s="63"/>
      <c r="F17" s="55"/>
    </row>
    <row r="18" spans="1:6">
      <c r="A18" s="50" t="s">
        <v>83</v>
      </c>
      <c r="B18" s="62">
        <v>8.2987000000000002</v>
      </c>
      <c r="C18" s="62">
        <v>-1.6517999999999999</v>
      </c>
      <c r="D18" s="62">
        <v>-11.684799999999999</v>
      </c>
      <c r="E18" s="62">
        <v>-20.220300000000002</v>
      </c>
      <c r="F18" s="52">
        <v>3.3294999999999999</v>
      </c>
    </row>
    <row r="19" spans="1:6">
      <c r="A19" s="50" t="s">
        <v>90</v>
      </c>
      <c r="B19" s="62">
        <v>1.7212000000000001</v>
      </c>
      <c r="C19" s="62">
        <v>-8.8618000000000006</v>
      </c>
      <c r="D19" s="62">
        <v>-17.9877</v>
      </c>
      <c r="E19" s="62">
        <v>-26.373000000000001</v>
      </c>
      <c r="F19" s="52">
        <v>1.4460999999999999</v>
      </c>
    </row>
    <row r="20" spans="1:6">
      <c r="A20" s="53" t="s">
        <v>57</v>
      </c>
      <c r="B20" s="63">
        <v>-10</v>
      </c>
      <c r="C20" s="63">
        <v>0</v>
      </c>
      <c r="D20" s="63">
        <v>10</v>
      </c>
      <c r="E20" s="63">
        <v>20</v>
      </c>
      <c r="F20" s="55">
        <v>40</v>
      </c>
    </row>
    <row r="21" spans="1:6">
      <c r="A21" s="50" t="s">
        <v>84</v>
      </c>
      <c r="B21" s="62">
        <v>24.845500000000001</v>
      </c>
      <c r="C21" s="62">
        <v>20.907699999999998</v>
      </c>
      <c r="D21" s="62">
        <v>14.231999999999999</v>
      </c>
      <c r="E21" s="62">
        <v>11.933</v>
      </c>
      <c r="F21" s="52">
        <v>4.3499999999999996</v>
      </c>
    </row>
    <row r="22" spans="1:6">
      <c r="A22" s="50" t="s">
        <v>91</v>
      </c>
      <c r="B22" s="62">
        <v>23.434100000000001</v>
      </c>
      <c r="C22" s="62">
        <v>19.6128</v>
      </c>
      <c r="D22" s="62">
        <v>13.852</v>
      </c>
      <c r="E22" s="62">
        <v>9.4754000000000005</v>
      </c>
      <c r="F22" s="52">
        <v>2.7789999999999999</v>
      </c>
    </row>
    <row r="23" spans="1:6">
      <c r="A23" s="53" t="s">
        <v>47</v>
      </c>
      <c r="B23" s="63">
        <v>-50</v>
      </c>
      <c r="C23" s="63">
        <v>-40</v>
      </c>
      <c r="D23" s="63">
        <v>-30</v>
      </c>
      <c r="E23" s="63">
        <v>-50</v>
      </c>
      <c r="F23" s="55">
        <v>30</v>
      </c>
    </row>
    <row r="24" spans="1:6" ht="15" thickBot="1">
      <c r="A24" s="20" t="s">
        <v>78</v>
      </c>
      <c r="B24" s="57">
        <v>14.5504</v>
      </c>
      <c r="C24" s="57">
        <v>6.7740999999999998</v>
      </c>
      <c r="D24" s="57">
        <v>-1.7727999999999999</v>
      </c>
      <c r="E24" s="57">
        <v>-10.568300000000001</v>
      </c>
      <c r="F24" s="64">
        <v>-15.237399999999999</v>
      </c>
    </row>
    <row r="25" spans="1:6" ht="15" thickBot="1">
      <c r="A25" s="20" t="s">
        <v>133</v>
      </c>
      <c r="B25" s="57">
        <v>14.042</v>
      </c>
      <c r="C25" s="57" t="s">
        <v>134</v>
      </c>
      <c r="D25" s="57" t="s">
        <v>134</v>
      </c>
      <c r="E25" s="57">
        <v>-15.2445</v>
      </c>
      <c r="F25" s="64">
        <v>-16.1021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677-16E3-4822-B311-E8EF807EC545}">
  <dimension ref="A2:G26"/>
  <sheetViews>
    <sheetView topLeftCell="A10" zoomScaleNormal="100" workbookViewId="0">
      <selection activeCell="B26" sqref="B26"/>
    </sheetView>
  </sheetViews>
  <sheetFormatPr defaultRowHeight="14.5"/>
  <cols>
    <col min="1" max="1" width="33.26953125" customWidth="1"/>
  </cols>
  <sheetData>
    <row r="2" spans="1:7">
      <c r="A2" t="s">
        <v>126</v>
      </c>
    </row>
    <row r="3" spans="1:7" ht="15" thickBot="1">
      <c r="A3" t="s">
        <v>120</v>
      </c>
    </row>
    <row r="4" spans="1:7">
      <c r="A4" s="71"/>
      <c r="B4" s="72" t="s">
        <v>131</v>
      </c>
      <c r="C4" s="72"/>
      <c r="D4" s="73" t="s">
        <v>132</v>
      </c>
      <c r="E4" s="77"/>
      <c r="F4" s="77"/>
      <c r="G4" s="77"/>
    </row>
    <row r="5" spans="1:7">
      <c r="A5" s="2" t="s">
        <v>121</v>
      </c>
      <c r="B5" s="1">
        <v>-6.4321999999999999</v>
      </c>
      <c r="C5" s="1"/>
      <c r="D5" s="66">
        <f>163.19012093544/30</f>
        <v>5.4396706978480003</v>
      </c>
      <c r="E5" s="1"/>
      <c r="F5" s="1"/>
      <c r="G5" s="1"/>
    </row>
    <row r="6" spans="1:7">
      <c r="A6" s="2" t="s">
        <v>135</v>
      </c>
      <c r="B6" s="1">
        <v>-23.079899999999999</v>
      </c>
      <c r="C6" s="1"/>
      <c r="D6" s="66"/>
      <c r="E6" s="1"/>
      <c r="F6" s="1"/>
      <c r="G6" s="1"/>
    </row>
    <row r="7" spans="1:7">
      <c r="A7" s="76" t="s">
        <v>8</v>
      </c>
      <c r="B7" s="78">
        <v>8.2391000000000005</v>
      </c>
      <c r="C7" s="1"/>
      <c r="D7" s="66"/>
      <c r="E7" s="1"/>
      <c r="F7" s="1"/>
      <c r="G7" s="1"/>
    </row>
    <row r="8" spans="1:7">
      <c r="A8" s="2" t="s">
        <v>122</v>
      </c>
      <c r="B8" s="1">
        <v>-6.2519</v>
      </c>
      <c r="C8" s="1"/>
      <c r="D8" s="66">
        <f>159.025561809539/30</f>
        <v>5.3008520603179665</v>
      </c>
      <c r="E8" s="1"/>
      <c r="F8" s="1"/>
      <c r="G8" s="1"/>
    </row>
    <row r="9" spans="1:7">
      <c r="A9" s="2" t="s">
        <v>136</v>
      </c>
      <c r="B9" s="1">
        <v>-23.04</v>
      </c>
      <c r="C9" s="1"/>
      <c r="D9" s="66"/>
      <c r="E9" s="1"/>
      <c r="F9" s="1"/>
      <c r="G9" s="1"/>
    </row>
    <row r="10" spans="1:7">
      <c r="A10" s="76" t="s">
        <v>8</v>
      </c>
      <c r="B10" s="78">
        <v>8.2391000000000005</v>
      </c>
      <c r="C10" s="1"/>
      <c r="D10" s="66"/>
      <c r="E10" s="1"/>
      <c r="F10" s="1"/>
      <c r="G10" s="1"/>
    </row>
    <row r="11" spans="1:7">
      <c r="A11" s="2"/>
      <c r="B11" s="1"/>
      <c r="C11" s="1"/>
      <c r="D11" s="66"/>
      <c r="E11" s="1"/>
      <c r="F11" s="1"/>
      <c r="G11" s="1"/>
    </row>
    <row r="12" spans="1:7" ht="15" customHeight="1">
      <c r="A12" s="2" t="s">
        <v>16</v>
      </c>
      <c r="B12" s="1">
        <v>-5.3365</v>
      </c>
      <c r="C12" s="1"/>
      <c r="D12" s="66">
        <f>1888.39310669898/30</f>
        <v>62.946436889966002</v>
      </c>
      <c r="E12" s="1"/>
      <c r="F12" s="1"/>
      <c r="G12" s="1"/>
    </row>
    <row r="13" spans="1:7" ht="15" customHeight="1">
      <c r="A13" s="2" t="s">
        <v>140</v>
      </c>
      <c r="B13" s="1">
        <v>-18.8429</v>
      </c>
      <c r="C13" s="1"/>
      <c r="D13" s="66"/>
      <c r="E13" s="1"/>
      <c r="F13" s="1"/>
      <c r="G13" s="1"/>
    </row>
    <row r="14" spans="1:7">
      <c r="A14" s="2" t="s">
        <v>123</v>
      </c>
      <c r="B14" s="1">
        <v>-5.2602000000000002</v>
      </c>
      <c r="C14" s="1"/>
      <c r="D14" s="66">
        <f>1208.14818930625/30</f>
        <v>40.271606310208334</v>
      </c>
      <c r="E14" s="1"/>
      <c r="F14" s="1"/>
      <c r="G14" s="1"/>
    </row>
    <row r="15" spans="1:7">
      <c r="A15" s="2" t="s">
        <v>141</v>
      </c>
      <c r="B15" s="1">
        <v>-19.322900000000001</v>
      </c>
      <c r="C15" s="1"/>
      <c r="D15" s="66"/>
      <c r="E15" s="1"/>
      <c r="F15" s="1"/>
      <c r="G15" s="1"/>
    </row>
    <row r="16" spans="1:7">
      <c r="A16" s="2"/>
      <c r="B16" s="1"/>
      <c r="C16" s="1"/>
      <c r="D16" s="66"/>
      <c r="E16" s="1"/>
      <c r="F16" s="1"/>
      <c r="G16" s="1"/>
    </row>
    <row r="17" spans="1:7">
      <c r="A17" s="2" t="s">
        <v>127</v>
      </c>
      <c r="B17" s="1">
        <v>-5.6829000000000001</v>
      </c>
      <c r="C17" s="1"/>
      <c r="D17" s="66">
        <f>182.171656608581/30</f>
        <v>6.0723885536193665</v>
      </c>
      <c r="E17" s="1"/>
      <c r="F17" s="1"/>
      <c r="G17" s="1"/>
    </row>
    <row r="18" spans="1:7">
      <c r="A18" s="2" t="s">
        <v>138</v>
      </c>
      <c r="B18" s="1">
        <v>-19.779599999999999</v>
      </c>
      <c r="C18" s="1"/>
      <c r="D18" s="66"/>
      <c r="E18" s="1"/>
      <c r="F18" s="1"/>
      <c r="G18" s="1"/>
    </row>
    <row r="19" spans="1:7">
      <c r="A19" s="2" t="s">
        <v>128</v>
      </c>
      <c r="B19" s="1">
        <v>-5.6588000000000003</v>
      </c>
      <c r="C19" s="1"/>
      <c r="D19" s="66">
        <f>123.470252752304/30</f>
        <v>4.1156750917434666</v>
      </c>
      <c r="E19" s="1"/>
      <c r="F19" s="1"/>
      <c r="G19" s="1"/>
    </row>
    <row r="20" spans="1:7">
      <c r="A20" s="2" t="s">
        <v>139</v>
      </c>
      <c r="B20" s="1">
        <v>-19.760200000000001</v>
      </c>
      <c r="C20" s="1"/>
      <c r="D20" s="66"/>
      <c r="E20" s="1"/>
      <c r="F20" s="1"/>
      <c r="G20" s="1"/>
    </row>
    <row r="21" spans="1:7">
      <c r="A21" s="76" t="s">
        <v>137</v>
      </c>
      <c r="B21" s="78">
        <v>0.5</v>
      </c>
      <c r="C21" s="1"/>
      <c r="D21" s="66"/>
      <c r="E21" s="1"/>
      <c r="F21" s="1"/>
      <c r="G21" s="1"/>
    </row>
    <row r="22" spans="1:7">
      <c r="A22" s="2" t="s">
        <v>124</v>
      </c>
      <c r="B22" s="79">
        <v>-11.2842</v>
      </c>
      <c r="C22" s="80"/>
      <c r="D22" s="66">
        <f>140.960460662841/30</f>
        <v>4.6986820220947001</v>
      </c>
      <c r="E22" s="1"/>
      <c r="F22" s="1"/>
      <c r="G22" s="1"/>
    </row>
    <row r="23" spans="1:7">
      <c r="A23" s="2" t="s">
        <v>142</v>
      </c>
      <c r="B23" s="79">
        <v>-22.7239</v>
      </c>
      <c r="C23" s="80"/>
      <c r="D23" s="66"/>
      <c r="E23" s="1"/>
      <c r="F23" s="1"/>
      <c r="G23" s="1"/>
    </row>
    <row r="24" spans="1:7">
      <c r="A24" s="2" t="s">
        <v>125</v>
      </c>
      <c r="B24" s="1">
        <v>-7.2462999999999997</v>
      </c>
      <c r="C24" s="1"/>
      <c r="D24" s="66"/>
      <c r="E24" s="1"/>
      <c r="F24" s="1"/>
      <c r="G24" s="1"/>
    </row>
    <row r="25" spans="1:7">
      <c r="A25" s="81" t="s">
        <v>144</v>
      </c>
      <c r="B25" s="1" t="s">
        <v>143</v>
      </c>
      <c r="C25" s="82"/>
      <c r="D25" s="83">
        <f>67.3678991794586/30</f>
        <v>2.2455966393152869</v>
      </c>
    </row>
    <row r="26" spans="1:7" ht="15" thickBot="1">
      <c r="A26" s="84" t="s">
        <v>145</v>
      </c>
      <c r="B26" s="67" t="s">
        <v>146</v>
      </c>
      <c r="C26" s="85"/>
      <c r="D26" s="86">
        <f>68.7375943660736/30</f>
        <v>2.2912531455357863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</vt:lpstr>
      <vt:lpstr>Toy</vt:lpstr>
      <vt:lpstr>LA - Discrete - Evolution</vt:lpstr>
      <vt:lpstr>LA - Discrete - OBS</vt:lpstr>
      <vt:lpstr>LA - Discrete - H NL</vt:lpstr>
      <vt:lpstr>LA - Decimation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nxy</dc:creator>
  <cp:lastModifiedBy>Xiaoyong Ni</cp:lastModifiedBy>
  <dcterms:created xsi:type="dcterms:W3CDTF">2015-06-05T18:17:20Z</dcterms:created>
  <dcterms:modified xsi:type="dcterms:W3CDTF">2022-04-06T11:54:23Z</dcterms:modified>
</cp:coreProperties>
</file>