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xiaoy\Documents\RTSNet_Journal\"/>
    </mc:Choice>
  </mc:AlternateContent>
  <xr:revisionPtr revIDLastSave="0" documentId="13_ncr:1_{DD8D4F81-2527-4C97-8BA4-447CA7FC6AE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inear" sheetId="1" r:id="rId1"/>
    <sheet name="Lorenz Attracto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7" i="1" l="1"/>
  <c r="G131" i="1"/>
  <c r="G125" i="1"/>
  <c r="G44" i="1"/>
  <c r="G54" i="1"/>
  <c r="G52" i="1"/>
  <c r="G50" i="1"/>
  <c r="B107" i="1"/>
  <c r="G107" i="1"/>
  <c r="G104" i="1"/>
  <c r="G101" i="1"/>
  <c r="G98" i="1"/>
  <c r="G95" i="1"/>
  <c r="E87" i="1"/>
  <c r="C87" i="1"/>
  <c r="E86" i="1"/>
  <c r="C86" i="1"/>
  <c r="E85" i="1"/>
  <c r="C85" i="1"/>
  <c r="B31" i="1"/>
  <c r="C44" i="1"/>
  <c r="G42" i="1"/>
  <c r="G40" i="1"/>
  <c r="G78" i="1"/>
  <c r="G77" i="1"/>
  <c r="G33" i="1"/>
  <c r="G31" i="1"/>
  <c r="G29" i="1"/>
</calcChain>
</file>

<file path=xl/sharedStrings.xml><?xml version="1.0" encoding="utf-8"?>
<sst xmlns="http://schemas.openxmlformats.org/spreadsheetml/2006/main" count="187" uniqueCount="114">
  <si>
    <t>N_E=1000, N_CV=100, N_T=200</t>
  </si>
  <si>
    <t>v = -20 [dB]</t>
  </si>
  <si>
    <t>1/r2 [dB], 1/q2 [dB]</t>
  </si>
  <si>
    <t>[-10,10]</t>
  </si>
  <si>
    <t>[0,20]</t>
  </si>
  <si>
    <t>10,30</t>
  </si>
  <si>
    <t>20,40</t>
  </si>
  <si>
    <t>30,50</t>
  </si>
  <si>
    <t>EKF true [dB]</t>
  </si>
  <si>
    <t>RTS true [dB]</t>
  </si>
  <si>
    <t>RTSNet true [dB] (n_Epochs=500, n_Batch=30, learningRate=1E-3, weightDecay=1E-9)</t>
  </si>
  <si>
    <t xml:space="preserve">T=100 (Trajectory Length) </t>
  </si>
  <si>
    <t>RunTime (s) (colab GPU, high RAM)</t>
  </si>
  <si>
    <t>H = H_(theta=10)</t>
  </si>
  <si>
    <t>T=100 (Trajectory Length) 2x2, N_E=1000, N_CV=100, N_T=200, v = -20 [dB]</t>
  </si>
  <si>
    <t>RunTime/traj  (s) (GPU, high RAM for all)</t>
  </si>
  <si>
    <t>KF H=I std [dB]</t>
  </si>
  <si>
    <t xml:space="preserve">2) Observation mismatch </t>
  </si>
  <si>
    <t>KF full(H=H_rot10) [dB]</t>
  </si>
  <si>
    <t>KF full std [dB]</t>
  </si>
  <si>
    <t>KF partial(H=I) [dB]</t>
  </si>
  <si>
    <t>5x5, H in canonical form</t>
  </si>
  <si>
    <t>RTSNet full [dB]</t>
  </si>
  <si>
    <t>RTSNet full std [dB]</t>
  </si>
  <si>
    <t>RTSNet partial(H=I) [dB]</t>
  </si>
  <si>
    <t>RTSNet partial(H=I) std [dB]</t>
  </si>
  <si>
    <t>RTSNet H_hat [dB]</t>
  </si>
  <si>
    <t>RTSNet H_hat std [dB]</t>
  </si>
  <si>
    <t>RTS full(H=H_rot10) [dB]</t>
  </si>
  <si>
    <t>RTS full std [dB]</t>
  </si>
  <si>
    <t>RTS partial(H=I) [dB]</t>
  </si>
  <si>
    <t>RTS H=I std [dB]</t>
  </si>
  <si>
    <t xml:space="preserve">3) State evolution model mismatch </t>
  </si>
  <si>
    <t>RTSNet F_hat [dB]</t>
  </si>
  <si>
    <t>RTSNet F_hat std [dB]</t>
  </si>
  <si>
    <t>KF full [dB]</t>
  </si>
  <si>
    <t>KF partial(F rot 10) [dB]</t>
  </si>
  <si>
    <t>KF partial std [dB]</t>
  </si>
  <si>
    <t>RTS full [dB]</t>
  </si>
  <si>
    <t>RTS partial(F rot 10) [dB]</t>
  </si>
  <si>
    <t>RTS partial std [dB]</t>
  </si>
  <si>
    <t>RTSNet partial std [dB]</t>
  </si>
  <si>
    <t>1) Full info, RTSNet converges to RTS</t>
  </si>
  <si>
    <t xml:space="preserve">RTSNet true [dB] </t>
  </si>
  <si>
    <t>N_E=1000, N_CV=100, N_T=200, 2x2, H=I</t>
  </si>
  <si>
    <t>T= 100, N_E=1000, N_CV=100, N_T=200, 2x2, H=I</t>
  </si>
  <si>
    <t>Gneralization to long sequence (T_train = 100, T_test = 1000)</t>
  </si>
  <si>
    <t>RunTime (s/traj) (colab GPU, high RAM)</t>
  </si>
  <si>
    <t>RTS mismatch(fed with false init state [0,0] and false init variance=0) [dB]</t>
  </si>
  <si>
    <t>EKF mismatch(fed with false init state [0,0] and false init variance=0) [dB]</t>
  </si>
  <si>
    <t>[1/r2 [dB], 1/q^2 [dB]]</t>
  </si>
  <si>
    <t>[0, 20]</t>
  </si>
  <si>
    <t>RTSNet 2-fold J=5 std [linear]</t>
  </si>
  <si>
    <t>RTSNet 2-fold J=5, train on T=100(n_Epochs=5000, n_Batch=10, learningRate=1e-4, weightDecay=1e-3) [dB]</t>
  </si>
  <si>
    <t xml:space="preserve">EKF full [dB] </t>
  </si>
  <si>
    <t>RTS full[dB]</t>
  </si>
  <si>
    <t>EKF  Dtheta=1 [dB]</t>
  </si>
  <si>
    <t>RTS Dtheta=1 [dB]</t>
  </si>
  <si>
    <t xml:space="preserve">RTSNet full, train on T=200(n_Epochs=1000, n_Batch=10, learningRate=1e-4, weightDecay=1e-6)[dB] </t>
  </si>
  <si>
    <t xml:space="preserve">RTSNet Dtheta=1, train on T=200(n_Epochs=1000, n_Batch=10, learningRate=5e-4 weightDecay=1e-6) [dB] </t>
  </si>
  <si>
    <t>Inference Time(s) T=200 (colab pro's CPU, high RAM )</t>
  </si>
  <si>
    <t>EKF</t>
  </si>
  <si>
    <t>RTS</t>
  </si>
  <si>
    <t>RTSNet</t>
  </si>
  <si>
    <t>T=200 (train and test both on T=200)</t>
  </si>
  <si>
    <t>Generalization to 5x5 and 10x10</t>
  </si>
  <si>
    <t>T=20 (Trajectory Length) [0,20] case</t>
  </si>
  <si>
    <t>MSE 5x5</t>
  </si>
  <si>
    <t>RunTime T=20 for 5x5</t>
  </si>
  <si>
    <t>MSE 10x10</t>
  </si>
  <si>
    <t>RunTime T=20 for 10x10 (s)</t>
  </si>
  <si>
    <t>RTSNet true [dB] (n_Epochs=1000, n_Batch=50, learningRate=1E-4, weightDecay=1E-7)</t>
  </si>
  <si>
    <t>F = F_(theta=10)</t>
  </si>
  <si>
    <t>2x2, H=I, Trajectory Length T=100, Dataset size: N_E=1000, N_CV=100, N_T=200</t>
  </si>
  <si>
    <t>[-10,-10]</t>
  </si>
  <si>
    <t>[0,0]</t>
  </si>
  <si>
    <t>v = 0 dB</t>
  </si>
  <si>
    <t>EKF std [dB]</t>
  </si>
  <si>
    <t>RTS std [dB]</t>
  </si>
  <si>
    <t xml:space="preserve">RTSNet std [dB] </t>
  </si>
  <si>
    <t xml:space="preserve">RTSNet std[dB] </t>
  </si>
  <si>
    <t>True H: [[ 0.9848, -0.1736],[ 0.1736,  0.9848]]</t>
  </si>
  <si>
    <t>Estimated  H: [[ 0.9848, -0.1732],[ 0.1739,  0.9795]]</t>
  </si>
  <si>
    <t>[10,10]</t>
  </si>
  <si>
    <t>[20,20]</t>
  </si>
  <si>
    <t>[30,30]</t>
  </si>
  <si>
    <t>v = -20 dB</t>
  </si>
  <si>
    <t>RTSNet std [dB]</t>
  </si>
  <si>
    <t>v = -10 dB</t>
  </si>
  <si>
    <t>[-10,0]</t>
  </si>
  <si>
    <t>[0,10]</t>
  </si>
  <si>
    <t>[10,20]</t>
  </si>
  <si>
    <t>[20,30]</t>
  </si>
  <si>
    <t>[30,40]</t>
  </si>
  <si>
    <t>Observation [dB]</t>
  </si>
  <si>
    <t>Observation std [dB]</t>
  </si>
  <si>
    <t xml:space="preserve">RTSNet (train on test both on known randInit) [dB] </t>
  </si>
  <si>
    <t xml:space="preserve">RTSNet (trained on fixed init state = [0,0], test on random and known init) [dB] </t>
  </si>
  <si>
    <t xml:space="preserve">RTSNet mismatch (trained on fixed init state = [0,0], test on random init but feed with false init state = [0,0] still) [dB] </t>
  </si>
  <si>
    <t>RTS (test on random and known init) [dB]</t>
  </si>
  <si>
    <t>Random initial conditions(x1 and x2 both uniformly distributed on [0,100) )</t>
  </si>
  <si>
    <t>RTS (test on random init, feed with init=[50,50], P0 = [100^2/12, 0; 0, 100^2/12]) [dB]</t>
  </si>
  <si>
    <t>KF (test on random init, feed with init=[50,50], P0 = [100^2/12, 0; 0, 100^2/12]) [dB]</t>
  </si>
  <si>
    <t>KF std [dB]</t>
  </si>
  <si>
    <t>KF (test on random and known init) [dB]</t>
  </si>
  <si>
    <t>RunTime (s/traj) (colab pro+ CPU, high RAM)</t>
  </si>
  <si>
    <t>Gneralization to long sequence (T_train = 100, T_test ~ U[100,1000])</t>
  </si>
  <si>
    <t xml:space="preserve">RTSNet train on T=100 [dB] </t>
  </si>
  <si>
    <t>RunTime/traj  (s) (colab pro+ CPU, high RAM for all)</t>
  </si>
  <si>
    <t>RTSNet true [dB] (n_Epochs=1000, n_Batch=10, learningRate=1E-3, weightDecay=1E-3)</t>
  </si>
  <si>
    <t xml:space="preserve">True  F: [[1.1585, 0.8112],[0.1736, 0.9848]]
</t>
  </si>
  <si>
    <t>Estimated  F: [[1.1598, 0.8093],[0.1755, 0.9803]]</t>
  </si>
  <si>
    <t>T=20 (Trajectory Length) 2x2, N_E=1000, N_CV=100, N_T=1000, v = -20 [dB]</t>
  </si>
  <si>
    <t>RTSNet partial(F rot 10) (n_Epochs=2000, n_Batch=1, learningRate=1E-3, weightDecay=1E-9)[dB]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</si>
</sst>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0" fillId="0" borderId="4" xfId="0" applyBorder="1"/>
    <xf numFmtId="0" fontId="0" fillId="0" borderId="6" xfId="0" applyBorder="1"/>
    <xf numFmtId="0" fontId="2" fillId="0" borderId="0" xfId="0" applyFont="1"/>
    <xf numFmtId="0" fontId="3" fillId="0" borderId="5" xfId="0" applyFont="1" applyBorder="1"/>
    <xf numFmtId="0" fontId="3" fillId="0" borderId="0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0" xfId="0" applyFont="1" applyAlignment="1">
      <alignment horizontal="left" vertical="center"/>
    </xf>
    <xf numFmtId="0" fontId="4" fillId="0" borderId="0" xfId="0" applyFont="1" applyBorder="1"/>
    <xf numFmtId="0" fontId="3" fillId="0" borderId="0" xfId="0" applyFont="1" applyBorder="1"/>
    <xf numFmtId="0" fontId="4" fillId="0" borderId="0" xfId="0" applyFont="1"/>
    <xf numFmtId="0" fontId="3" fillId="0" borderId="2" xfId="0" applyFont="1" applyBorder="1"/>
    <xf numFmtId="0" fontId="0" fillId="0" borderId="0" xfId="0" applyBorder="1"/>
    <xf numFmtId="0" fontId="1" fillId="2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11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/>
    <xf numFmtId="0" fontId="3" fillId="0" borderId="0" xfId="0" applyFont="1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Fill="1" applyBorder="1"/>
    <xf numFmtId="11" fontId="3" fillId="0" borderId="7" xfId="0" applyNumberFormat="1" applyFont="1" applyBorder="1" applyAlignment="1">
      <alignment horizontal="center"/>
    </xf>
    <xf numFmtId="0" fontId="3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11" fontId="3" fillId="0" borderId="8" xfId="0" applyNumberFormat="1" applyFont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/>
    <xf numFmtId="11" fontId="0" fillId="0" borderId="0" xfId="0" applyNumberFormat="1" applyFont="1" applyFill="1" applyBorder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0" fillId="0" borderId="3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3" fillId="0" borderId="4" xfId="0" applyFont="1" applyFill="1" applyBorder="1"/>
    <xf numFmtId="0" fontId="5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/>
    <xf numFmtId="0" fontId="3" fillId="0" borderId="7" xfId="0" applyFont="1" applyFill="1" applyBorder="1"/>
    <xf numFmtId="0" fontId="3" fillId="0" borderId="8" xfId="0" applyFont="1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3" fillId="0" borderId="5" xfId="0" applyFont="1" applyFill="1" applyBorder="1"/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7"/>
  <sheetViews>
    <sheetView tabSelected="1" topLeftCell="A128" workbookViewId="0">
      <selection activeCell="F141" sqref="F141"/>
    </sheetView>
  </sheetViews>
  <sheetFormatPr defaultRowHeight="14.5" x14ac:dyDescent="0.35"/>
  <cols>
    <col min="1" max="1" width="22.453125" customWidth="1"/>
    <col min="2" max="2" width="27.08984375" customWidth="1"/>
    <col min="3" max="3" width="8.7265625" customWidth="1"/>
    <col min="6" max="6" width="23.7265625" customWidth="1"/>
  </cols>
  <sheetData>
    <row r="1" spans="1:7" x14ac:dyDescent="0.35">
      <c r="A1" s="7" t="s">
        <v>42</v>
      </c>
    </row>
    <row r="2" spans="1:7" x14ac:dyDescent="0.35">
      <c r="A2" t="s">
        <v>73</v>
      </c>
    </row>
    <row r="3" spans="1:7" ht="15" thickBot="1" x14ac:dyDescent="0.4">
      <c r="A3" s="20" t="s">
        <v>76</v>
      </c>
    </row>
    <row r="4" spans="1:7" x14ac:dyDescent="0.35">
      <c r="A4" s="2" t="s">
        <v>2</v>
      </c>
      <c r="B4" s="3" t="s">
        <v>74</v>
      </c>
      <c r="C4" s="3" t="s">
        <v>75</v>
      </c>
      <c r="D4" s="3" t="s">
        <v>83</v>
      </c>
      <c r="E4" s="3" t="s">
        <v>84</v>
      </c>
      <c r="F4" s="23" t="s">
        <v>85</v>
      </c>
    </row>
    <row r="5" spans="1:7" x14ac:dyDescent="0.35">
      <c r="A5" s="39" t="s">
        <v>94</v>
      </c>
      <c r="B5" s="42">
        <v>10.022600000000001</v>
      </c>
      <c r="C5" s="42">
        <v>5.4199999999999998E-2</v>
      </c>
      <c r="D5" s="42">
        <v>-10.002700000000001</v>
      </c>
      <c r="E5" s="42">
        <v>-19.947399999999998</v>
      </c>
      <c r="F5" s="44">
        <v>-29.9617</v>
      </c>
    </row>
    <row r="6" spans="1:7" x14ac:dyDescent="0.35">
      <c r="A6" s="39" t="s">
        <v>95</v>
      </c>
      <c r="B6" s="42">
        <v>0.42399999999999999</v>
      </c>
      <c r="C6" s="42">
        <v>0.4476</v>
      </c>
      <c r="D6" s="42">
        <v>0.42730000000000001</v>
      </c>
      <c r="E6" s="42">
        <v>0.41070000000000001</v>
      </c>
      <c r="F6" s="44">
        <v>0.42949999999999999</v>
      </c>
    </row>
    <row r="7" spans="1:7" x14ac:dyDescent="0.35">
      <c r="A7" s="40" t="s">
        <v>8</v>
      </c>
      <c r="B7" s="9">
        <v>8.0853999999999999</v>
      </c>
      <c r="C7" s="9">
        <v>-1.8268</v>
      </c>
      <c r="D7" s="9">
        <v>-11.8804</v>
      </c>
      <c r="E7" s="9">
        <v>-21.902799999999999</v>
      </c>
      <c r="F7" s="31">
        <v>-31.885899999999999</v>
      </c>
    </row>
    <row r="8" spans="1:7" x14ac:dyDescent="0.35">
      <c r="A8" s="40" t="s">
        <v>77</v>
      </c>
      <c r="B8" s="9">
        <v>0.50170000000000003</v>
      </c>
      <c r="C8" s="9">
        <v>0.5252</v>
      </c>
      <c r="D8" s="9">
        <v>0.46360000000000001</v>
      </c>
      <c r="E8" s="9">
        <v>0.4194</v>
      </c>
      <c r="F8" s="31">
        <v>0.51370000000000005</v>
      </c>
    </row>
    <row r="9" spans="1:7" x14ac:dyDescent="0.35">
      <c r="A9" s="40" t="s">
        <v>9</v>
      </c>
      <c r="B9" s="9">
        <v>6.2152000000000003</v>
      </c>
      <c r="C9" s="9">
        <v>-3.7103999999999999</v>
      </c>
      <c r="D9" s="9">
        <v>-13.7761</v>
      </c>
      <c r="E9" s="9">
        <v>-23.750499999999999</v>
      </c>
      <c r="F9" s="31">
        <v>-33.749099999999999</v>
      </c>
      <c r="G9" s="19"/>
    </row>
    <row r="10" spans="1:7" x14ac:dyDescent="0.35">
      <c r="A10" s="40" t="s">
        <v>78</v>
      </c>
      <c r="B10" s="9">
        <v>0.4869</v>
      </c>
      <c r="C10" s="9">
        <v>0.53500000000000003</v>
      </c>
      <c r="D10" s="9">
        <v>0.4657</v>
      </c>
      <c r="E10" s="9">
        <v>0.51919999999999999</v>
      </c>
      <c r="F10" s="31">
        <v>0.50760000000000005</v>
      </c>
      <c r="G10" s="19"/>
    </row>
    <row r="11" spans="1:7" x14ac:dyDescent="0.35">
      <c r="A11" s="40" t="s">
        <v>43</v>
      </c>
      <c r="B11" s="9">
        <v>6.2251000000000003</v>
      </c>
      <c r="C11" s="9">
        <v>-3.6951999999999998</v>
      </c>
      <c r="D11" s="9">
        <v>-13.7377</v>
      </c>
      <c r="E11" s="9">
        <v>-23.7318</v>
      </c>
      <c r="F11" s="31">
        <v>-33.697800000000001</v>
      </c>
      <c r="G11" s="19"/>
    </row>
    <row r="12" spans="1:7" ht="15" thickBot="1" x14ac:dyDescent="0.4">
      <c r="A12" s="41" t="s">
        <v>87</v>
      </c>
      <c r="B12" s="32">
        <v>0.48709999999999998</v>
      </c>
      <c r="C12" s="32">
        <v>0.53669999999999995</v>
      </c>
      <c r="D12" s="32">
        <v>0.46279999999999999</v>
      </c>
      <c r="E12" s="32">
        <v>0.51170000000000004</v>
      </c>
      <c r="F12" s="43">
        <v>0.50549999999999995</v>
      </c>
      <c r="G12" s="19"/>
    </row>
    <row r="13" spans="1:7" x14ac:dyDescent="0.35">
      <c r="A13" s="19"/>
      <c r="B13" s="9"/>
      <c r="C13" s="9"/>
      <c r="D13" s="9"/>
      <c r="E13" s="9"/>
      <c r="F13" s="27"/>
      <c r="G13" s="19"/>
    </row>
    <row r="14" spans="1:7" ht="15" thickBot="1" x14ac:dyDescent="0.4">
      <c r="A14" s="20" t="s">
        <v>88</v>
      </c>
      <c r="G14" s="19"/>
    </row>
    <row r="15" spans="1:7" x14ac:dyDescent="0.35">
      <c r="A15" s="2" t="s">
        <v>2</v>
      </c>
      <c r="B15" s="3" t="s">
        <v>89</v>
      </c>
      <c r="C15" s="3" t="s">
        <v>90</v>
      </c>
      <c r="D15" s="3" t="s">
        <v>91</v>
      </c>
      <c r="E15" s="3" t="s">
        <v>92</v>
      </c>
      <c r="F15" s="23" t="s">
        <v>93</v>
      </c>
      <c r="G15" s="19"/>
    </row>
    <row r="16" spans="1:7" x14ac:dyDescent="0.35">
      <c r="A16" s="39" t="s">
        <v>94</v>
      </c>
      <c r="B16" s="42">
        <v>10.004300000000001</v>
      </c>
      <c r="C16" s="46">
        <v>-8.4907000000000005E-5</v>
      </c>
      <c r="D16" s="42">
        <v>-10.0288</v>
      </c>
      <c r="E16" s="42">
        <v>-19.9815</v>
      </c>
      <c r="F16" s="44">
        <v>-29.968599999999999</v>
      </c>
      <c r="G16" s="19"/>
    </row>
    <row r="17" spans="1:7" x14ac:dyDescent="0.35">
      <c r="A17" s="39" t="s">
        <v>95</v>
      </c>
      <c r="B17" s="42">
        <v>0.41909999999999997</v>
      </c>
      <c r="C17" s="42">
        <v>0.39150000000000001</v>
      </c>
      <c r="D17" s="42">
        <v>0.43099999999999999</v>
      </c>
      <c r="E17" s="42">
        <v>0.40439999999999998</v>
      </c>
      <c r="F17" s="44">
        <v>0.43509999999999999</v>
      </c>
      <c r="G17" s="19"/>
    </row>
    <row r="18" spans="1:7" x14ac:dyDescent="0.35">
      <c r="A18" s="12" t="s">
        <v>8</v>
      </c>
      <c r="B18" s="9">
        <v>5.2991000000000001</v>
      </c>
      <c r="C18" s="9">
        <v>-4.7026000000000003</v>
      </c>
      <c r="D18" s="9">
        <v>-14.756</v>
      </c>
      <c r="E18" s="9">
        <v>-24.680399999999999</v>
      </c>
      <c r="F18" s="31">
        <v>-34.730899999999998</v>
      </c>
      <c r="G18" s="19"/>
    </row>
    <row r="19" spans="1:7" x14ac:dyDescent="0.35">
      <c r="A19" s="12" t="s">
        <v>77</v>
      </c>
      <c r="B19" s="9">
        <v>0.70950000000000002</v>
      </c>
      <c r="C19" s="9">
        <v>0.66279999999999994</v>
      </c>
      <c r="D19" s="9">
        <v>0.67449999999999999</v>
      </c>
      <c r="E19" s="9">
        <v>0.59619999999999995</v>
      </c>
      <c r="F19" s="31">
        <v>0.69599999999999995</v>
      </c>
      <c r="G19" s="19"/>
    </row>
    <row r="20" spans="1:7" x14ac:dyDescent="0.35">
      <c r="A20" s="12" t="s">
        <v>9</v>
      </c>
      <c r="B20" s="9">
        <v>1.8344</v>
      </c>
      <c r="C20" s="9">
        <v>-8.2195999999999998</v>
      </c>
      <c r="D20" s="9">
        <v>-18.179099999999998</v>
      </c>
      <c r="E20" s="9">
        <v>-28.098099999999999</v>
      </c>
      <c r="F20" s="31">
        <v>-38.235599999999998</v>
      </c>
      <c r="G20" s="19"/>
    </row>
    <row r="21" spans="1:7" x14ac:dyDescent="0.35">
      <c r="A21" s="12" t="s">
        <v>78</v>
      </c>
      <c r="B21" s="9">
        <v>0.79410000000000003</v>
      </c>
      <c r="C21" s="9">
        <v>0.7208</v>
      </c>
      <c r="D21" s="9">
        <v>0.77839999999999998</v>
      </c>
      <c r="E21" s="9">
        <v>0.72609999999999997</v>
      </c>
      <c r="F21" s="31">
        <v>0.83679999999999999</v>
      </c>
    </row>
    <row r="22" spans="1:7" x14ac:dyDescent="0.35">
      <c r="A22" s="12" t="s">
        <v>109</v>
      </c>
      <c r="B22" s="9">
        <v>1.8805000000000001</v>
      </c>
      <c r="C22" s="9">
        <v>-8.1684999999999999</v>
      </c>
      <c r="D22" s="9">
        <v>-18.091699999999999</v>
      </c>
      <c r="E22" s="9">
        <v>-27.875299999999999</v>
      </c>
      <c r="F22" s="31">
        <v>-38.1828</v>
      </c>
    </row>
    <row r="23" spans="1:7" ht="15" thickBot="1" x14ac:dyDescent="0.4">
      <c r="A23" s="13" t="s">
        <v>87</v>
      </c>
      <c r="B23" s="32">
        <v>0.79549999999999998</v>
      </c>
      <c r="C23" s="32">
        <v>0.72040000000000004</v>
      </c>
      <c r="D23" s="32">
        <v>0.79720000000000002</v>
      </c>
      <c r="E23" s="32">
        <v>0.74619999999999997</v>
      </c>
      <c r="F23" s="43">
        <v>0.83630000000000004</v>
      </c>
    </row>
    <row r="24" spans="1:7" x14ac:dyDescent="0.35">
      <c r="A24" s="19"/>
      <c r="B24" s="19"/>
      <c r="C24" s="19"/>
      <c r="D24" s="19"/>
      <c r="E24" s="19"/>
      <c r="F24" s="28"/>
    </row>
    <row r="25" spans="1:7" ht="15" thickBot="1" x14ac:dyDescent="0.4">
      <c r="A25" s="20" t="s">
        <v>86</v>
      </c>
    </row>
    <row r="26" spans="1:7" x14ac:dyDescent="0.35">
      <c r="A26" s="2" t="s">
        <v>2</v>
      </c>
      <c r="B26" s="3" t="s">
        <v>3</v>
      </c>
      <c r="C26" s="3" t="s">
        <v>4</v>
      </c>
      <c r="D26" s="3" t="s">
        <v>5</v>
      </c>
      <c r="E26" s="3" t="s">
        <v>6</v>
      </c>
      <c r="F26" s="3" t="s">
        <v>7</v>
      </c>
      <c r="G26" s="4" t="s">
        <v>47</v>
      </c>
    </row>
    <row r="27" spans="1:7" x14ac:dyDescent="0.35">
      <c r="A27" s="39" t="s">
        <v>94</v>
      </c>
      <c r="B27" s="42">
        <v>10.011900000000001</v>
      </c>
      <c r="C27" s="42">
        <v>-8.3000000000000001E-3</v>
      </c>
      <c r="D27" s="42">
        <v>-10.004200000000001</v>
      </c>
      <c r="E27" s="42">
        <v>-19.976700000000001</v>
      </c>
      <c r="F27" s="42">
        <v>-30.0029</v>
      </c>
      <c r="G27" s="45"/>
    </row>
    <row r="28" spans="1:7" x14ac:dyDescent="0.35">
      <c r="A28" s="39" t="s">
        <v>95</v>
      </c>
      <c r="B28" s="42">
        <v>0.39750000000000002</v>
      </c>
      <c r="C28" s="42">
        <v>0.43390000000000001</v>
      </c>
      <c r="D28" s="42">
        <v>0.44819999999999999</v>
      </c>
      <c r="E28" s="42">
        <v>0.4158</v>
      </c>
      <c r="F28" s="42">
        <v>0.42849999999999999</v>
      </c>
      <c r="G28" s="45"/>
    </row>
    <row r="29" spans="1:7" x14ac:dyDescent="0.35">
      <c r="A29" s="12" t="s">
        <v>8</v>
      </c>
      <c r="B29" s="9">
        <v>2.7555999999999998</v>
      </c>
      <c r="C29" s="9">
        <v>-7.2537000000000003</v>
      </c>
      <c r="D29" s="9">
        <v>-17.338799999999999</v>
      </c>
      <c r="E29" s="9">
        <v>-27.194199999999999</v>
      </c>
      <c r="F29" s="9">
        <v>-37.323900000000002</v>
      </c>
      <c r="G29" s="31">
        <f>6.41488122940063/200</f>
        <v>3.2074406147003152E-2</v>
      </c>
    </row>
    <row r="30" spans="1:7" x14ac:dyDescent="0.35">
      <c r="A30" s="12" t="s">
        <v>77</v>
      </c>
      <c r="B30" s="9">
        <v>1.0863</v>
      </c>
      <c r="C30" s="9">
        <v>1.0122</v>
      </c>
      <c r="D30" s="9">
        <v>0.96650000000000003</v>
      </c>
      <c r="E30" s="9">
        <v>1.0107999999999999</v>
      </c>
      <c r="F30" s="27">
        <v>0.96260000000000001</v>
      </c>
      <c r="G30" s="31"/>
    </row>
    <row r="31" spans="1:7" x14ac:dyDescent="0.35">
      <c r="A31" s="12" t="s">
        <v>9</v>
      </c>
      <c r="B31" s="9">
        <f>-1.7902</f>
        <v>-1.7902</v>
      </c>
      <c r="C31" s="9">
        <v>-11.8467</v>
      </c>
      <c r="D31" s="9">
        <v>-21.738299999999999</v>
      </c>
      <c r="E31" s="9">
        <v>-31.619900000000001</v>
      </c>
      <c r="F31" s="9">
        <v>-41.830800000000004</v>
      </c>
      <c r="G31" s="31">
        <f xml:space="preserve"> 13.3679509162902/200</f>
        <v>6.6839754581451E-2</v>
      </c>
    </row>
    <row r="32" spans="1:7" x14ac:dyDescent="0.35">
      <c r="A32" s="12" t="s">
        <v>78</v>
      </c>
      <c r="B32" s="9">
        <v>1.2419</v>
      </c>
      <c r="C32" s="9">
        <v>1.1898</v>
      </c>
      <c r="D32" s="9">
        <v>1.2814000000000001</v>
      </c>
      <c r="E32" s="9">
        <v>1.1073</v>
      </c>
      <c r="F32" s="27">
        <v>1.2888999999999999</v>
      </c>
      <c r="G32" s="31"/>
    </row>
    <row r="33" spans="1:7" x14ac:dyDescent="0.35">
      <c r="A33" s="12" t="s">
        <v>10</v>
      </c>
      <c r="B33" s="9">
        <v>-1.64</v>
      </c>
      <c r="C33" s="9">
        <v>-11.7531</v>
      </c>
      <c r="D33" s="9">
        <v>-21.543399999999998</v>
      </c>
      <c r="E33" s="9">
        <v>-31.816700000000001</v>
      </c>
      <c r="F33" s="9">
        <v>-41.504600000000003</v>
      </c>
      <c r="G33" s="31">
        <f>56.4998171329498/200</f>
        <v>0.28249908566474902</v>
      </c>
    </row>
    <row r="34" spans="1:7" ht="15" thickBot="1" x14ac:dyDescent="0.4">
      <c r="A34" s="13" t="s">
        <v>87</v>
      </c>
      <c r="B34" s="32">
        <v>1.1987000000000001</v>
      </c>
      <c r="C34" s="32">
        <v>1.1817</v>
      </c>
      <c r="D34" s="32">
        <v>1.2788999999999999</v>
      </c>
      <c r="E34" s="32">
        <v>1.1524000000000001</v>
      </c>
      <c r="F34" s="35">
        <v>1.2285999999999999</v>
      </c>
      <c r="G34" s="33"/>
    </row>
    <row r="35" spans="1:7" x14ac:dyDescent="0.35">
      <c r="A35" s="19"/>
      <c r="B35" s="19"/>
      <c r="C35" s="19"/>
      <c r="D35" s="19"/>
      <c r="E35" s="19"/>
      <c r="F35" s="19"/>
      <c r="G35" s="19"/>
    </row>
    <row r="36" spans="1:7" x14ac:dyDescent="0.35">
      <c r="A36" s="19"/>
      <c r="B36" s="19"/>
      <c r="C36" s="19"/>
      <c r="D36" s="19"/>
      <c r="E36" s="19"/>
      <c r="F36" s="19"/>
      <c r="G36" s="19"/>
    </row>
    <row r="37" spans="1:7" x14ac:dyDescent="0.35">
      <c r="A37" s="18" t="s">
        <v>46</v>
      </c>
      <c r="B37" s="19"/>
      <c r="C37" s="19"/>
      <c r="D37" s="19"/>
      <c r="E37" s="19"/>
      <c r="F37" s="19"/>
      <c r="G37" s="19"/>
    </row>
    <row r="38" spans="1:7" ht="15" thickBot="1" x14ac:dyDescent="0.4">
      <c r="A38" s="19" t="s">
        <v>44</v>
      </c>
      <c r="B38" s="19"/>
      <c r="C38" s="19"/>
      <c r="D38" s="19"/>
      <c r="E38" s="19"/>
      <c r="F38" s="19"/>
      <c r="G38" s="19"/>
    </row>
    <row r="39" spans="1:7" x14ac:dyDescent="0.35">
      <c r="A39" s="2" t="s">
        <v>2</v>
      </c>
      <c r="B39" s="21"/>
      <c r="C39" s="3" t="s">
        <v>4</v>
      </c>
      <c r="D39" s="21"/>
      <c r="E39" s="21"/>
      <c r="F39" s="21"/>
      <c r="G39" s="4" t="s">
        <v>47</v>
      </c>
    </row>
    <row r="40" spans="1:7" x14ac:dyDescent="0.35">
      <c r="A40" s="12" t="s">
        <v>8</v>
      </c>
      <c r="B40" s="19"/>
      <c r="C40" s="19">
        <v>-7.1620999999999997</v>
      </c>
      <c r="D40" s="19"/>
      <c r="E40" s="19"/>
      <c r="F40" s="19"/>
      <c r="G40" s="8">
        <f>19.1064960956573/200</f>
        <v>9.5532480478286497E-2</v>
      </c>
    </row>
    <row r="41" spans="1:7" x14ac:dyDescent="0.35">
      <c r="A41" s="12" t="s">
        <v>77</v>
      </c>
      <c r="B41" s="19"/>
      <c r="C41" s="19">
        <v>0.3347</v>
      </c>
      <c r="D41" s="19"/>
      <c r="E41" s="19"/>
      <c r="F41" s="19"/>
      <c r="G41" s="8"/>
    </row>
    <row r="42" spans="1:7" x14ac:dyDescent="0.35">
      <c r="A42" s="12" t="s">
        <v>9</v>
      </c>
      <c r="B42" s="19"/>
      <c r="C42" s="19">
        <v>-11.8101</v>
      </c>
      <c r="D42" s="19"/>
      <c r="E42" s="19"/>
      <c r="F42" s="19"/>
      <c r="G42" s="8">
        <f>39.3029329776763/200</f>
        <v>0.19651466488838149</v>
      </c>
    </row>
    <row r="43" spans="1:7" x14ac:dyDescent="0.35">
      <c r="A43" s="12" t="s">
        <v>78</v>
      </c>
      <c r="B43" s="19"/>
      <c r="C43" s="19">
        <v>0.45019999999999999</v>
      </c>
      <c r="D43" s="19"/>
      <c r="E43" s="19"/>
      <c r="F43" s="19"/>
      <c r="G43" s="8"/>
    </row>
    <row r="44" spans="1:7" x14ac:dyDescent="0.35">
      <c r="A44" s="12" t="s">
        <v>43</v>
      </c>
      <c r="B44" s="19"/>
      <c r="C44" s="19">
        <f>(-11.7224-11.7828)/2</f>
        <v>-11.752600000000001</v>
      </c>
      <c r="D44" s="19"/>
      <c r="E44" s="19"/>
      <c r="F44" s="19"/>
      <c r="G44" s="8">
        <f>297.675692081451/200</f>
        <v>1.4883784604072552</v>
      </c>
    </row>
    <row r="45" spans="1:7" ht="15" thickBot="1" x14ac:dyDescent="0.4">
      <c r="A45" s="13" t="s">
        <v>87</v>
      </c>
      <c r="B45" s="10"/>
      <c r="C45" s="10">
        <v>0.44900000000000001</v>
      </c>
      <c r="D45" s="10"/>
      <c r="E45" s="10"/>
      <c r="F45" s="10"/>
      <c r="G45" s="11"/>
    </row>
    <row r="46" spans="1:7" x14ac:dyDescent="0.35">
      <c r="A46" s="19"/>
      <c r="B46" s="19"/>
      <c r="C46" s="19"/>
      <c r="D46" s="19"/>
      <c r="E46" s="19"/>
      <c r="F46" s="19"/>
      <c r="G46" s="19"/>
    </row>
    <row r="47" spans="1:7" x14ac:dyDescent="0.35">
      <c r="A47" s="18" t="s">
        <v>106</v>
      </c>
      <c r="B47" s="19"/>
      <c r="C47" s="19"/>
      <c r="D47" s="19"/>
      <c r="E47" s="19"/>
      <c r="F47" s="19"/>
      <c r="G47" s="19"/>
    </row>
    <row r="48" spans="1:7" ht="15" thickBot="1" x14ac:dyDescent="0.4">
      <c r="A48" s="19" t="s">
        <v>44</v>
      </c>
      <c r="B48" s="19"/>
      <c r="C48" s="19"/>
      <c r="D48" s="19"/>
      <c r="E48" s="19"/>
      <c r="F48" s="19"/>
      <c r="G48" s="19"/>
    </row>
    <row r="49" spans="1:9" x14ac:dyDescent="0.35">
      <c r="A49" s="2" t="s">
        <v>2</v>
      </c>
      <c r="B49" s="21"/>
      <c r="C49" s="3" t="s">
        <v>4</v>
      </c>
      <c r="D49" s="21"/>
      <c r="E49" s="21"/>
      <c r="F49" s="21"/>
      <c r="G49" s="4" t="s">
        <v>105</v>
      </c>
    </row>
    <row r="50" spans="1:9" x14ac:dyDescent="0.35">
      <c r="A50" s="12" t="s">
        <v>8</v>
      </c>
      <c r="B50" s="19"/>
      <c r="C50" s="19">
        <v>-7.2404999999999999</v>
      </c>
      <c r="D50" s="19"/>
      <c r="E50" s="19"/>
      <c r="F50" s="19"/>
      <c r="G50" s="8">
        <f>9.09574961662292/200</f>
        <v>4.5478748083114598E-2</v>
      </c>
    </row>
    <row r="51" spans="1:9" x14ac:dyDescent="0.35">
      <c r="A51" s="12" t="s">
        <v>77</v>
      </c>
      <c r="B51" s="19"/>
      <c r="C51" s="19">
        <v>0.54310000000000003</v>
      </c>
      <c r="D51" s="19"/>
      <c r="E51" s="19"/>
      <c r="F51" s="19"/>
      <c r="G51" s="8"/>
    </row>
    <row r="52" spans="1:9" x14ac:dyDescent="0.35">
      <c r="A52" s="12" t="s">
        <v>9</v>
      </c>
      <c r="B52" s="19"/>
      <c r="C52" s="19">
        <v>-11.852600000000001</v>
      </c>
      <c r="D52" s="19"/>
      <c r="E52" s="19"/>
      <c r="F52" s="19"/>
      <c r="G52" s="8">
        <f>19.0591733455657/200</f>
        <v>9.5295866727828499E-2</v>
      </c>
    </row>
    <row r="53" spans="1:9" x14ac:dyDescent="0.35">
      <c r="A53" s="12" t="s">
        <v>78</v>
      </c>
      <c r="B53" s="19"/>
      <c r="C53" s="19">
        <v>0.68740000000000001</v>
      </c>
      <c r="D53" s="19"/>
      <c r="E53" s="19"/>
      <c r="F53" s="19"/>
      <c r="G53" s="8"/>
    </row>
    <row r="54" spans="1:9" x14ac:dyDescent="0.35">
      <c r="A54" s="12" t="s">
        <v>107</v>
      </c>
      <c r="B54" s="19"/>
      <c r="C54" s="19">
        <v>-11.773</v>
      </c>
      <c r="D54" s="19"/>
      <c r="E54" s="19"/>
      <c r="F54" s="19"/>
      <c r="G54" s="8">
        <f>221.406227111816/200</f>
        <v>1.1070311355590801</v>
      </c>
    </row>
    <row r="55" spans="1:9" ht="15" thickBot="1" x14ac:dyDescent="0.4">
      <c r="A55" s="13" t="s">
        <v>87</v>
      </c>
      <c r="B55" s="10"/>
      <c r="C55" s="10">
        <v>0.68469999999999998</v>
      </c>
      <c r="D55" s="10"/>
      <c r="E55" s="10"/>
      <c r="F55" s="10"/>
      <c r="G55" s="11"/>
    </row>
    <row r="56" spans="1:9" x14ac:dyDescent="0.35">
      <c r="A56" s="19"/>
      <c r="B56" s="19"/>
      <c r="C56" s="19"/>
      <c r="D56" s="19"/>
      <c r="E56" s="19"/>
      <c r="F56" s="19"/>
      <c r="G56" s="19"/>
    </row>
    <row r="57" spans="1:9" x14ac:dyDescent="0.35">
      <c r="A57" s="18" t="s">
        <v>100</v>
      </c>
      <c r="B57" s="19"/>
      <c r="C57" s="19"/>
      <c r="D57" s="19"/>
      <c r="E57" s="19"/>
      <c r="F57" s="19"/>
      <c r="G57" s="19"/>
    </row>
    <row r="58" spans="1:9" ht="15" thickBot="1" x14ac:dyDescent="0.4">
      <c r="A58" s="19" t="s">
        <v>45</v>
      </c>
      <c r="B58" s="19"/>
      <c r="C58" s="19"/>
      <c r="D58" s="19"/>
      <c r="E58" s="19"/>
      <c r="F58" s="19"/>
      <c r="G58" s="19"/>
    </row>
    <row r="59" spans="1:9" x14ac:dyDescent="0.35">
      <c r="A59" s="2" t="s">
        <v>2</v>
      </c>
      <c r="B59" s="21"/>
      <c r="C59" s="23" t="s">
        <v>4</v>
      </c>
      <c r="D59" s="19"/>
      <c r="E59" s="36"/>
      <c r="F59" s="47" t="s">
        <v>49</v>
      </c>
      <c r="G59" s="48">
        <v>30.081099999999999</v>
      </c>
      <c r="H59" s="37"/>
      <c r="I59" s="34"/>
    </row>
    <row r="60" spans="1:9" x14ac:dyDescent="0.35">
      <c r="A60" s="52" t="s">
        <v>94</v>
      </c>
      <c r="B60" s="19"/>
      <c r="C60" s="53">
        <v>-1.0999999999999999E-2</v>
      </c>
      <c r="D60" s="19"/>
      <c r="E60" s="36"/>
      <c r="F60" s="12" t="s">
        <v>48</v>
      </c>
      <c r="G60" s="8">
        <v>26.237500000000001</v>
      </c>
      <c r="H60" s="37"/>
      <c r="I60" s="34"/>
    </row>
    <row r="61" spans="1:9" x14ac:dyDescent="0.35">
      <c r="A61" s="52" t="s">
        <v>95</v>
      </c>
      <c r="B61" s="19"/>
      <c r="C61" s="53">
        <v>0.3891</v>
      </c>
      <c r="D61" s="19"/>
      <c r="E61" s="36"/>
      <c r="F61" s="60"/>
      <c r="G61" s="61"/>
      <c r="H61" s="37"/>
      <c r="I61" s="34"/>
    </row>
    <row r="62" spans="1:9" x14ac:dyDescent="0.35">
      <c r="A62" s="12" t="s">
        <v>104</v>
      </c>
      <c r="B62" s="19"/>
      <c r="C62" s="31">
        <v>-7.2916999999999996</v>
      </c>
      <c r="D62" s="19"/>
      <c r="E62" s="36"/>
      <c r="F62" s="12" t="s">
        <v>102</v>
      </c>
      <c r="G62" s="8">
        <v>-6.7626999999999997</v>
      </c>
      <c r="H62" s="9"/>
      <c r="I62" s="34"/>
    </row>
    <row r="63" spans="1:9" x14ac:dyDescent="0.35">
      <c r="A63" s="12" t="s">
        <v>103</v>
      </c>
      <c r="B63" s="19"/>
      <c r="C63" s="31">
        <v>0.90980000000000005</v>
      </c>
      <c r="D63" s="19"/>
      <c r="E63" s="36"/>
      <c r="F63" s="12" t="s">
        <v>103</v>
      </c>
      <c r="G63" s="8">
        <v>0.88480000000000003</v>
      </c>
      <c r="H63" s="9"/>
      <c r="I63" s="34"/>
    </row>
    <row r="64" spans="1:9" x14ac:dyDescent="0.35">
      <c r="A64" s="12" t="s">
        <v>99</v>
      </c>
      <c r="B64" s="19"/>
      <c r="C64" s="31">
        <v>-11.7737</v>
      </c>
      <c r="D64" s="19"/>
      <c r="E64" s="36"/>
      <c r="F64" s="12" t="s">
        <v>101</v>
      </c>
      <c r="G64" s="8">
        <v>-11.523199999999999</v>
      </c>
      <c r="H64" s="9"/>
      <c r="I64" s="34"/>
    </row>
    <row r="65" spans="1:9" x14ac:dyDescent="0.35">
      <c r="A65" s="12" t="s">
        <v>78</v>
      </c>
      <c r="B65" s="19"/>
      <c r="C65" s="31">
        <v>1.2115</v>
      </c>
      <c r="D65" s="19"/>
      <c r="E65" s="36"/>
      <c r="F65" s="12" t="s">
        <v>78</v>
      </c>
      <c r="G65" s="8">
        <v>1.1852</v>
      </c>
      <c r="H65" s="9"/>
      <c r="I65" s="34"/>
    </row>
    <row r="66" spans="1:9" x14ac:dyDescent="0.35">
      <c r="A66" s="54" t="s">
        <v>96</v>
      </c>
      <c r="B66" s="36"/>
      <c r="C66" s="55">
        <v>-11.471500000000001</v>
      </c>
      <c r="D66" s="19"/>
      <c r="E66" s="34"/>
      <c r="F66" s="12" t="s">
        <v>98</v>
      </c>
      <c r="G66" s="8">
        <v>9.0884</v>
      </c>
      <c r="H66" s="36"/>
      <c r="I66" s="34"/>
    </row>
    <row r="67" spans="1:9" ht="15" thickBot="1" x14ac:dyDescent="0.4">
      <c r="A67" s="54" t="s">
        <v>80</v>
      </c>
      <c r="B67" s="36"/>
      <c r="C67" s="55">
        <v>1.2063999999999999</v>
      </c>
      <c r="D67" s="19"/>
      <c r="E67" s="36"/>
      <c r="F67" s="13" t="s">
        <v>79</v>
      </c>
      <c r="G67" s="11">
        <v>2.7212000000000001</v>
      </c>
      <c r="H67" s="36"/>
      <c r="I67" s="34"/>
    </row>
    <row r="68" spans="1:9" x14ac:dyDescent="0.35">
      <c r="A68" s="54" t="s">
        <v>97</v>
      </c>
      <c r="B68" s="36"/>
      <c r="C68" s="56">
        <v>-11.5383</v>
      </c>
      <c r="D68" s="19"/>
      <c r="E68" s="36"/>
      <c r="F68" s="36"/>
      <c r="G68" s="36"/>
      <c r="H68" s="36"/>
      <c r="I68" s="34"/>
    </row>
    <row r="69" spans="1:9" ht="15" thickBot="1" x14ac:dyDescent="0.4">
      <c r="A69" s="57" t="s">
        <v>79</v>
      </c>
      <c r="B69" s="58"/>
      <c r="C69" s="59">
        <v>1.1716</v>
      </c>
      <c r="D69" s="19"/>
      <c r="E69" s="19"/>
      <c r="F69" s="19"/>
      <c r="G69" s="19"/>
      <c r="H69" s="19"/>
    </row>
    <row r="70" spans="1:9" x14ac:dyDescent="0.35">
      <c r="A70" s="19"/>
      <c r="B70" s="19"/>
      <c r="C70" s="19"/>
      <c r="D70" s="19"/>
      <c r="E70" s="19"/>
      <c r="F70" s="19"/>
      <c r="G70" s="19"/>
    </row>
    <row r="71" spans="1:9" x14ac:dyDescent="0.35">
      <c r="A71" s="19"/>
      <c r="B71" s="19"/>
      <c r="C71" s="19"/>
      <c r="D71" s="19"/>
      <c r="E71" s="19"/>
      <c r="F71" s="19"/>
      <c r="G71" s="19"/>
    </row>
    <row r="72" spans="1:9" x14ac:dyDescent="0.35">
      <c r="A72" s="1" t="s">
        <v>0</v>
      </c>
    </row>
    <row r="73" spans="1:9" x14ac:dyDescent="0.35">
      <c r="A73" s="1" t="s">
        <v>1</v>
      </c>
    </row>
    <row r="74" spans="1:9" x14ac:dyDescent="0.35">
      <c r="A74" s="17" t="s">
        <v>21</v>
      </c>
    </row>
    <row r="75" spans="1:9" ht="15" thickBot="1" x14ac:dyDescent="0.4">
      <c r="A75" s="1" t="s">
        <v>11</v>
      </c>
    </row>
    <row r="76" spans="1:9" x14ac:dyDescent="0.35">
      <c r="A76" s="2" t="s">
        <v>2</v>
      </c>
      <c r="B76" s="3" t="s">
        <v>3</v>
      </c>
      <c r="C76" s="3" t="s">
        <v>4</v>
      </c>
      <c r="D76" s="3" t="s">
        <v>5</v>
      </c>
      <c r="E76" s="3" t="s">
        <v>6</v>
      </c>
      <c r="F76" s="3" t="s">
        <v>7</v>
      </c>
      <c r="G76" s="4" t="s">
        <v>12</v>
      </c>
    </row>
    <row r="77" spans="1:9" x14ac:dyDescent="0.35">
      <c r="A77" s="12" t="s">
        <v>8</v>
      </c>
      <c r="B77" s="9">
        <v>0.37009999999999998</v>
      </c>
      <c r="C77" s="9">
        <v>-9.5507000000000009</v>
      </c>
      <c r="D77" s="9">
        <v>-19.614100000000001</v>
      </c>
      <c r="E77" s="9">
        <v>-29.642099999999999</v>
      </c>
      <c r="F77" s="9">
        <v>-39.517699999999998</v>
      </c>
      <c r="G77" s="8">
        <f>6.71297335624694/200</f>
        <v>3.3564866781234701E-2</v>
      </c>
    </row>
    <row r="78" spans="1:9" x14ac:dyDescent="0.35">
      <c r="A78" s="12" t="s">
        <v>9</v>
      </c>
      <c r="B78" s="9">
        <v>-2.0627</v>
      </c>
      <c r="C78" s="9">
        <v>-12.234</v>
      </c>
      <c r="D78" s="9">
        <v>-22.131499999999999</v>
      </c>
      <c r="E78" s="9">
        <v>-32.137099999999997</v>
      </c>
      <c r="F78" s="9">
        <v>-42.033499999999997</v>
      </c>
      <c r="G78" s="8">
        <f>13.8022818565368/200</f>
        <v>6.9011409282683997E-2</v>
      </c>
    </row>
    <row r="79" spans="1:9" ht="15" thickBot="1" x14ac:dyDescent="0.4">
      <c r="A79" s="13" t="s">
        <v>10</v>
      </c>
      <c r="B79" s="10"/>
      <c r="C79" s="10"/>
      <c r="D79" s="10"/>
      <c r="E79" s="10"/>
      <c r="F79" s="10"/>
      <c r="G79" s="11"/>
    </row>
    <row r="82" spans="1:7" x14ac:dyDescent="0.35">
      <c r="A82" s="20" t="s">
        <v>65</v>
      </c>
      <c r="D82" s="29"/>
    </row>
    <row r="83" spans="1:7" ht="15" thickBot="1" x14ac:dyDescent="0.4">
      <c r="A83" s="1" t="s">
        <v>66</v>
      </c>
      <c r="B83" s="1" t="s">
        <v>0</v>
      </c>
      <c r="F83" s="29"/>
    </row>
    <row r="84" spans="1:7" x14ac:dyDescent="0.35">
      <c r="A84" s="2"/>
      <c r="B84" s="3" t="s">
        <v>67</v>
      </c>
      <c r="C84" s="15" t="s">
        <v>68</v>
      </c>
      <c r="D84" s="3" t="s">
        <v>69</v>
      </c>
      <c r="E84" s="4" t="s">
        <v>70</v>
      </c>
    </row>
    <row r="85" spans="1:7" x14ac:dyDescent="0.35">
      <c r="A85" s="5" t="s">
        <v>8</v>
      </c>
      <c r="B85" s="30">
        <v>-10.795199999999999</v>
      </c>
      <c r="C85">
        <f>1.38270020484924/200</f>
        <v>6.9135010242462004E-3</v>
      </c>
      <c r="D85" s="30">
        <v>-11.2011</v>
      </c>
      <c r="E85" s="24">
        <f>1.35998010635375/200</f>
        <v>6.7999005317687499E-3</v>
      </c>
    </row>
    <row r="86" spans="1:7" x14ac:dyDescent="0.35">
      <c r="A86" s="5" t="s">
        <v>9</v>
      </c>
      <c r="B86" s="30">
        <v>-12.548</v>
      </c>
      <c r="C86">
        <f>2.79346585273742/200</f>
        <v>1.39673292636871E-2</v>
      </c>
      <c r="D86" s="30">
        <v>-12.3985</v>
      </c>
      <c r="E86" s="24">
        <f>2.5887804031372/200</f>
        <v>1.2943902015686E-2</v>
      </c>
    </row>
    <row r="87" spans="1:7" ht="15" thickBot="1" x14ac:dyDescent="0.4">
      <c r="A87" s="6" t="s">
        <v>71</v>
      </c>
      <c r="B87" s="25">
        <v>-12.0535</v>
      </c>
      <c r="C87" s="25">
        <f>11.7575964927673/200</f>
        <v>5.87879824638365E-2</v>
      </c>
      <c r="D87" s="25">
        <v>-12.076599999999999</v>
      </c>
      <c r="E87" s="26">
        <f>11.3483390808105/200</f>
        <v>5.6741695404052502E-2</v>
      </c>
    </row>
    <row r="90" spans="1:7" x14ac:dyDescent="0.35">
      <c r="A90" s="7" t="s">
        <v>17</v>
      </c>
    </row>
    <row r="91" spans="1:7" x14ac:dyDescent="0.35">
      <c r="A91" t="s">
        <v>13</v>
      </c>
    </row>
    <row r="92" spans="1:7" x14ac:dyDescent="0.35">
      <c r="A92" t="s">
        <v>14</v>
      </c>
    </row>
    <row r="93" spans="1:7" ht="15" thickBot="1" x14ac:dyDescent="0.4"/>
    <row r="94" spans="1:7" x14ac:dyDescent="0.35">
      <c r="A94" s="14" t="s">
        <v>2</v>
      </c>
      <c r="B94" s="38" t="s">
        <v>3</v>
      </c>
      <c r="C94" s="38" t="s">
        <v>4</v>
      </c>
      <c r="D94" s="38" t="s">
        <v>5</v>
      </c>
      <c r="E94" s="38" t="s">
        <v>6</v>
      </c>
      <c r="F94" s="38" t="s">
        <v>7</v>
      </c>
      <c r="G94" s="49" t="s">
        <v>15</v>
      </c>
    </row>
    <row r="95" spans="1:7" x14ac:dyDescent="0.35">
      <c r="A95" s="5" t="s">
        <v>18</v>
      </c>
      <c r="B95" s="9">
        <v>2.7021000000000002</v>
      </c>
      <c r="C95" s="9">
        <v>-7.3941999999999997</v>
      </c>
      <c r="D95" s="9">
        <v>-17.366499999999998</v>
      </c>
      <c r="E95" s="9">
        <v>-27.2926</v>
      </c>
      <c r="F95" s="9">
        <v>-37.272500000000001</v>
      </c>
      <c r="G95" s="31">
        <f>1.87291026115417/200</f>
        <v>9.3645513057708501E-3</v>
      </c>
    </row>
    <row r="96" spans="1:7" x14ac:dyDescent="0.35">
      <c r="A96" s="5" t="s">
        <v>19</v>
      </c>
      <c r="B96" s="9">
        <v>0.88500000000000001</v>
      </c>
      <c r="C96" s="9">
        <v>0.90100000000000002</v>
      </c>
      <c r="D96" s="9">
        <v>0.95669999999999999</v>
      </c>
      <c r="E96" s="9">
        <v>0.96560000000000001</v>
      </c>
      <c r="F96" s="9">
        <v>1.0293000000000001</v>
      </c>
      <c r="G96" s="50"/>
    </row>
    <row r="97" spans="1:7" x14ac:dyDescent="0.35">
      <c r="A97" s="5"/>
      <c r="B97" s="51"/>
      <c r="C97" s="9"/>
      <c r="D97" s="9"/>
      <c r="E97" s="9"/>
      <c r="F97" s="9"/>
      <c r="G97" s="50"/>
    </row>
    <row r="98" spans="1:7" x14ac:dyDescent="0.35">
      <c r="A98" s="5" t="s">
        <v>20</v>
      </c>
      <c r="B98" s="9">
        <v>11.153700000000001</v>
      </c>
      <c r="C98" s="9">
        <v>0.92630000000000001</v>
      </c>
      <c r="D98" s="9">
        <v>-9.1595999999999993</v>
      </c>
      <c r="E98" s="9">
        <v>-18.4282</v>
      </c>
      <c r="F98" s="9">
        <v>-28.785699999999999</v>
      </c>
      <c r="G98" s="31">
        <f>1.73989057540893/200</f>
        <v>8.6994528770446503E-3</v>
      </c>
    </row>
    <row r="99" spans="1:7" x14ac:dyDescent="0.35">
      <c r="A99" s="5" t="s">
        <v>16</v>
      </c>
      <c r="B99" s="9">
        <v>3.0234000000000001</v>
      </c>
      <c r="C99" s="9">
        <v>3.0640999999999998</v>
      </c>
      <c r="D99" s="9">
        <v>3.6509</v>
      </c>
      <c r="E99" s="9">
        <v>3.2534000000000001</v>
      </c>
      <c r="F99" s="9">
        <v>3.3008000000000002</v>
      </c>
      <c r="G99" s="50"/>
    </row>
    <row r="100" spans="1:7" x14ac:dyDescent="0.35">
      <c r="A100" s="5"/>
      <c r="B100" s="51"/>
      <c r="C100" s="9"/>
      <c r="D100" s="9"/>
      <c r="E100" s="9"/>
      <c r="F100" s="9"/>
      <c r="G100" s="50"/>
    </row>
    <row r="101" spans="1:7" x14ac:dyDescent="0.35">
      <c r="A101" s="5" t="s">
        <v>28</v>
      </c>
      <c r="B101" s="9">
        <v>-1.8754</v>
      </c>
      <c r="C101" s="9">
        <v>-11.879799999999999</v>
      </c>
      <c r="D101" s="9">
        <v>-21.812200000000001</v>
      </c>
      <c r="E101" s="9">
        <v>-31.9605</v>
      </c>
      <c r="F101" s="9">
        <v>-41.809899999999999</v>
      </c>
      <c r="G101" s="31">
        <f>3.64388179779052/200</f>
        <v>1.82194089889526E-2</v>
      </c>
    </row>
    <row r="102" spans="1:7" x14ac:dyDescent="0.35">
      <c r="A102" s="5" t="s">
        <v>29</v>
      </c>
      <c r="B102" s="9">
        <v>1.2853000000000001</v>
      </c>
      <c r="C102" s="9">
        <v>1.2719</v>
      </c>
      <c r="D102" s="9">
        <v>1.1487000000000001</v>
      </c>
      <c r="E102" s="9">
        <v>1.2646999999999999</v>
      </c>
      <c r="F102" s="9">
        <v>1.1558999999999999</v>
      </c>
      <c r="G102" s="31"/>
    </row>
    <row r="103" spans="1:7" x14ac:dyDescent="0.35">
      <c r="A103" s="5"/>
      <c r="B103" s="51"/>
      <c r="C103" s="9"/>
      <c r="D103" s="9"/>
      <c r="E103" s="9"/>
      <c r="F103" s="9"/>
      <c r="G103" s="31"/>
    </row>
    <row r="104" spans="1:7" x14ac:dyDescent="0.35">
      <c r="A104" s="5" t="s">
        <v>30</v>
      </c>
      <c r="B104" s="9">
        <v>5.5016999999999996</v>
      </c>
      <c r="C104" s="9">
        <v>-4.8254000000000001</v>
      </c>
      <c r="D104" s="9">
        <v>-15.061500000000001</v>
      </c>
      <c r="E104" s="9">
        <v>-24.198</v>
      </c>
      <c r="F104" s="9">
        <v>-34.591799999999999</v>
      </c>
      <c r="G104" s="31">
        <f>3.63707900047302/200</f>
        <v>1.8185395002365098E-2</v>
      </c>
    </row>
    <row r="105" spans="1:7" x14ac:dyDescent="0.35">
      <c r="A105" s="5" t="s">
        <v>31</v>
      </c>
      <c r="B105" s="9">
        <v>2.9416000000000002</v>
      </c>
      <c r="C105" s="9">
        <v>3.2046000000000001</v>
      </c>
      <c r="D105" s="9">
        <v>3.4399000000000002</v>
      </c>
      <c r="E105" s="9">
        <v>3.1190000000000002</v>
      </c>
      <c r="F105" s="9">
        <v>3.133</v>
      </c>
      <c r="G105" s="50"/>
    </row>
    <row r="106" spans="1:7" x14ac:dyDescent="0.35">
      <c r="A106" s="5"/>
      <c r="B106" s="51"/>
      <c r="C106" s="51"/>
      <c r="D106" s="51"/>
      <c r="E106" s="51"/>
      <c r="F106" s="51"/>
      <c r="G106" s="50"/>
    </row>
    <row r="107" spans="1:7" x14ac:dyDescent="0.35">
      <c r="A107" s="5" t="s">
        <v>22</v>
      </c>
      <c r="B107" s="9">
        <f>-1.7902</f>
        <v>-1.7902</v>
      </c>
      <c r="C107" s="9">
        <v>-11.8467</v>
      </c>
      <c r="D107" s="9">
        <v>-21.738299999999999</v>
      </c>
      <c r="E107" s="9">
        <v>-31.619900000000001</v>
      </c>
      <c r="F107" s="9">
        <v>-41.830800000000004</v>
      </c>
      <c r="G107" s="31">
        <f>43.5942468643188/200</f>
        <v>0.21797123432159399</v>
      </c>
    </row>
    <row r="108" spans="1:7" x14ac:dyDescent="0.35">
      <c r="A108" s="5" t="s">
        <v>23</v>
      </c>
      <c r="B108" s="9">
        <v>1.2419</v>
      </c>
      <c r="C108" s="9">
        <v>1.1898</v>
      </c>
      <c r="D108" s="9">
        <v>1.2814000000000001</v>
      </c>
      <c r="E108" s="9">
        <v>1.1073</v>
      </c>
      <c r="F108" s="27">
        <v>1.2888999999999999</v>
      </c>
      <c r="G108" s="31"/>
    </row>
    <row r="109" spans="1:7" x14ac:dyDescent="0.35">
      <c r="A109" s="5"/>
      <c r="B109" s="9"/>
      <c r="C109" s="9"/>
      <c r="D109" s="9"/>
      <c r="E109" s="9"/>
      <c r="F109" s="9"/>
      <c r="G109" s="31"/>
    </row>
    <row r="110" spans="1:7" x14ac:dyDescent="0.35">
      <c r="A110" s="5" t="s">
        <v>24</v>
      </c>
      <c r="B110" s="9">
        <v>-0.77390000000000003</v>
      </c>
      <c r="C110" s="9">
        <v>-10.8522</v>
      </c>
      <c r="D110" s="9">
        <v>-21.103899999999999</v>
      </c>
      <c r="E110" s="9">
        <v>-29.667200000000001</v>
      </c>
      <c r="F110" s="9">
        <v>-38.0655</v>
      </c>
      <c r="G110" s="31"/>
    </row>
    <row r="111" spans="1:7" x14ac:dyDescent="0.35">
      <c r="A111" s="5" t="s">
        <v>25</v>
      </c>
      <c r="B111" s="9">
        <v>1.2433000000000001</v>
      </c>
      <c r="C111" s="9">
        <v>1.1579999999999999</v>
      </c>
      <c r="D111" s="9">
        <v>1.2155</v>
      </c>
      <c r="E111" s="9">
        <v>1.2145999999999999</v>
      </c>
      <c r="F111" s="9">
        <v>1.1361000000000001</v>
      </c>
      <c r="G111" s="31"/>
    </row>
    <row r="112" spans="1:7" x14ac:dyDescent="0.35">
      <c r="A112" s="5"/>
      <c r="B112" s="9"/>
      <c r="C112" s="9"/>
      <c r="D112" s="9"/>
      <c r="E112" s="9"/>
      <c r="F112" s="9"/>
      <c r="G112" s="31"/>
    </row>
    <row r="113" spans="1:7" x14ac:dyDescent="0.35">
      <c r="A113" s="5" t="s">
        <v>26</v>
      </c>
      <c r="B113" s="9">
        <v>-1.7432000000000001</v>
      </c>
      <c r="C113" s="9">
        <v>-11.6966</v>
      </c>
      <c r="D113" s="9">
        <v>-21.720500000000001</v>
      </c>
      <c r="E113" s="9">
        <v>-31.185500000000001</v>
      </c>
      <c r="F113" s="9">
        <v>-40.300899999999999</v>
      </c>
      <c r="G113" s="31"/>
    </row>
    <row r="114" spans="1:7" ht="15" thickBot="1" x14ac:dyDescent="0.4">
      <c r="A114" s="6" t="s">
        <v>27</v>
      </c>
      <c r="B114" s="32">
        <v>1.2693000000000001</v>
      </c>
      <c r="C114" s="32">
        <v>1.2414000000000001</v>
      </c>
      <c r="D114" s="32">
        <v>1.1528</v>
      </c>
      <c r="E114" s="32">
        <v>1.2195</v>
      </c>
      <c r="F114" s="32">
        <v>1.1687000000000001</v>
      </c>
      <c r="G114" s="33"/>
    </row>
    <row r="115" spans="1:7" x14ac:dyDescent="0.35">
      <c r="A115" s="22"/>
      <c r="B115" s="18"/>
      <c r="C115" s="18"/>
      <c r="D115" s="18"/>
      <c r="E115" s="18"/>
      <c r="F115" s="18"/>
      <c r="G115" s="18"/>
    </row>
    <row r="116" spans="1:7" x14ac:dyDescent="0.35">
      <c r="A116" s="34"/>
      <c r="B116" s="34" t="s">
        <v>81</v>
      </c>
      <c r="D116" s="18"/>
      <c r="E116" s="18"/>
      <c r="F116" s="18"/>
      <c r="G116" s="18"/>
    </row>
    <row r="117" spans="1:7" x14ac:dyDescent="0.35">
      <c r="A117" s="22"/>
      <c r="B117" s="19" t="s">
        <v>82</v>
      </c>
      <c r="C117" s="19"/>
      <c r="D117" s="18"/>
      <c r="E117" s="18"/>
      <c r="F117" s="18"/>
      <c r="G117" s="18"/>
    </row>
    <row r="120" spans="1:7" x14ac:dyDescent="0.35">
      <c r="A120" s="7" t="s">
        <v>32</v>
      </c>
      <c r="C120" s="20"/>
    </row>
    <row r="121" spans="1:7" x14ac:dyDescent="0.35">
      <c r="A121" t="s">
        <v>72</v>
      </c>
    </row>
    <row r="122" spans="1:7" x14ac:dyDescent="0.35">
      <c r="A122" t="s">
        <v>112</v>
      </c>
    </row>
    <row r="123" spans="1:7" ht="15" thickBot="1" x14ac:dyDescent="0.4"/>
    <row r="124" spans="1:7" x14ac:dyDescent="0.35">
      <c r="A124" s="14" t="s">
        <v>2</v>
      </c>
      <c r="B124" s="15" t="s">
        <v>3</v>
      </c>
      <c r="C124" s="15" t="s">
        <v>4</v>
      </c>
      <c r="D124" s="15" t="s">
        <v>5</v>
      </c>
      <c r="E124" s="15" t="s">
        <v>6</v>
      </c>
      <c r="F124" s="15" t="s">
        <v>7</v>
      </c>
      <c r="G124" s="16" t="s">
        <v>108</v>
      </c>
    </row>
    <row r="125" spans="1:7" x14ac:dyDescent="0.35">
      <c r="A125" s="5" t="s">
        <v>35</v>
      </c>
      <c r="B125" s="9">
        <v>3.4502999999999999</v>
      </c>
      <c r="C125" s="9">
        <v>-6.5942999999999996</v>
      </c>
      <c r="D125" s="9">
        <v>-16.561499999999999</v>
      </c>
      <c r="E125" s="9">
        <v>-26.6008</v>
      </c>
      <c r="F125" s="9">
        <v>-36.565199999999997</v>
      </c>
      <c r="G125" s="31">
        <f>1.81720042228698/1000</f>
        <v>1.8172004222869801E-3</v>
      </c>
    </row>
    <row r="126" spans="1:7" x14ac:dyDescent="0.35">
      <c r="A126" s="5" t="s">
        <v>19</v>
      </c>
      <c r="B126" s="9">
        <v>1.8456999999999999</v>
      </c>
      <c r="C126" s="9">
        <v>1.8831</v>
      </c>
      <c r="D126" s="9">
        <v>1.8754999999999999</v>
      </c>
      <c r="E126" s="9">
        <v>1.9067000000000001</v>
      </c>
      <c r="F126" s="9">
        <v>1.8309</v>
      </c>
      <c r="G126" s="50"/>
    </row>
    <row r="127" spans="1:7" x14ac:dyDescent="0.35">
      <c r="A127" s="5"/>
      <c r="B127" s="51"/>
      <c r="C127" s="9"/>
      <c r="D127" s="9"/>
      <c r="E127" s="9"/>
      <c r="F127" s="9"/>
      <c r="G127" s="50"/>
    </row>
    <row r="128" spans="1:7" x14ac:dyDescent="0.35">
      <c r="A128" s="5" t="s">
        <v>36</v>
      </c>
      <c r="B128" s="9">
        <v>33.961399999999998</v>
      </c>
      <c r="C128" s="9">
        <v>23.832799999999999</v>
      </c>
      <c r="D128" s="9">
        <v>13.8483</v>
      </c>
      <c r="E128" s="9">
        <v>4.1989999999999998</v>
      </c>
      <c r="F128" s="9">
        <v>-6.4336000000000002</v>
      </c>
      <c r="G128" s="31"/>
    </row>
    <row r="129" spans="1:7" x14ac:dyDescent="0.35">
      <c r="A129" s="5" t="s">
        <v>37</v>
      </c>
      <c r="B129" s="9">
        <v>3.9329999999999998</v>
      </c>
      <c r="C129" s="9">
        <v>3.8573</v>
      </c>
      <c r="D129" s="9">
        <v>3.6829000000000001</v>
      </c>
      <c r="E129" s="9">
        <v>3.8494999999999999</v>
      </c>
      <c r="F129" s="9">
        <v>3.8119000000000001</v>
      </c>
      <c r="G129" s="50"/>
    </row>
    <row r="130" spans="1:7" x14ac:dyDescent="0.35">
      <c r="A130" s="5"/>
      <c r="B130" s="51"/>
      <c r="C130" s="9"/>
      <c r="D130" s="9"/>
      <c r="E130" s="9"/>
      <c r="F130" s="9"/>
      <c r="G130" s="50"/>
    </row>
    <row r="131" spans="1:7" x14ac:dyDescent="0.35">
      <c r="A131" s="5" t="s">
        <v>38</v>
      </c>
      <c r="B131" s="9">
        <v>-3.8433999999999999</v>
      </c>
      <c r="C131" s="9">
        <v>-13.9133</v>
      </c>
      <c r="D131" s="9">
        <v>-23.5916</v>
      </c>
      <c r="E131" s="9">
        <v>-33.8613</v>
      </c>
      <c r="F131" s="9">
        <v>-43.593000000000004</v>
      </c>
      <c r="G131" s="31">
        <f>3.73042225837707/1000</f>
        <v>3.7304222583770699E-3</v>
      </c>
    </row>
    <row r="132" spans="1:7" x14ac:dyDescent="0.35">
      <c r="A132" s="5" t="s">
        <v>29</v>
      </c>
      <c r="B132" s="9">
        <v>2.6547999999999998</v>
      </c>
      <c r="C132" s="9">
        <v>2.7086999999999999</v>
      </c>
      <c r="D132" s="9">
        <v>2.7507000000000001</v>
      </c>
      <c r="E132" s="9">
        <v>2.7532999999999999</v>
      </c>
      <c r="F132" s="9">
        <v>2.7458</v>
      </c>
      <c r="G132" s="31"/>
    </row>
    <row r="133" spans="1:7" x14ac:dyDescent="0.35">
      <c r="A133" s="5"/>
      <c r="B133" s="51"/>
      <c r="C133" s="9"/>
      <c r="D133" s="9"/>
      <c r="E133" s="9"/>
      <c r="F133" s="9"/>
      <c r="G133" s="31"/>
    </row>
    <row r="134" spans="1:7" x14ac:dyDescent="0.35">
      <c r="A134" s="5" t="s">
        <v>39</v>
      </c>
      <c r="B134" s="9">
        <v>32.962600000000002</v>
      </c>
      <c r="C134" s="9">
        <v>22.838000000000001</v>
      </c>
      <c r="D134" s="9">
        <v>12.853400000000001</v>
      </c>
      <c r="E134" s="9">
        <v>3.2014</v>
      </c>
      <c r="F134" s="9">
        <v>-7.4305000000000003</v>
      </c>
      <c r="G134" s="31"/>
    </row>
    <row r="135" spans="1:7" x14ac:dyDescent="0.35">
      <c r="A135" s="5" t="s">
        <v>40</v>
      </c>
      <c r="B135" s="9">
        <v>3.9333999999999998</v>
      </c>
      <c r="C135" s="9">
        <v>3.859</v>
      </c>
      <c r="D135" s="9">
        <v>3.6848999999999998</v>
      </c>
      <c r="E135" s="9">
        <v>3.851</v>
      </c>
      <c r="F135" s="9">
        <v>3.8092000000000001</v>
      </c>
      <c r="G135" s="50"/>
    </row>
    <row r="136" spans="1:7" x14ac:dyDescent="0.35">
      <c r="A136" s="5"/>
      <c r="B136" s="51"/>
      <c r="C136" s="51"/>
      <c r="D136" s="51"/>
      <c r="E136" s="51"/>
      <c r="F136" s="51"/>
      <c r="G136" s="50"/>
    </row>
    <row r="137" spans="1:7" x14ac:dyDescent="0.35">
      <c r="A137" s="5" t="s">
        <v>22</v>
      </c>
      <c r="B137" s="9">
        <v>-3.3506</v>
      </c>
      <c r="C137" s="9"/>
      <c r="D137" s="9"/>
      <c r="E137" s="9"/>
      <c r="F137" s="9"/>
      <c r="G137" s="31">
        <f>44.6756930351257/1000</f>
        <v>4.4675693035125696E-2</v>
      </c>
    </row>
    <row r="138" spans="1:7" x14ac:dyDescent="0.35">
      <c r="A138" s="5" t="s">
        <v>23</v>
      </c>
      <c r="B138" s="9">
        <v>2.6993</v>
      </c>
      <c r="C138" s="9"/>
      <c r="D138" s="9"/>
      <c r="E138" s="9"/>
      <c r="F138" s="9"/>
      <c r="G138" s="31"/>
    </row>
    <row r="139" spans="1:7" x14ac:dyDescent="0.35">
      <c r="A139" s="5"/>
      <c r="B139" s="9"/>
      <c r="C139" s="9"/>
      <c r="D139" s="9"/>
      <c r="E139" s="9"/>
      <c r="F139" s="9"/>
      <c r="G139" s="31"/>
    </row>
    <row r="140" spans="1:7" x14ac:dyDescent="0.35">
      <c r="A140" s="5" t="s">
        <v>113</v>
      </c>
      <c r="B140" s="51">
        <v>19.531099999999999</v>
      </c>
      <c r="C140" s="9">
        <v>-2.0112999999999999</v>
      </c>
      <c r="D140" s="9">
        <v>-10.688499999999999</v>
      </c>
      <c r="E140" s="9"/>
      <c r="F140" s="9"/>
      <c r="G140" s="31"/>
    </row>
    <row r="141" spans="1:7" x14ac:dyDescent="0.35">
      <c r="A141" s="5" t="s">
        <v>41</v>
      </c>
      <c r="B141" s="51">
        <v>3.7469000000000001</v>
      </c>
      <c r="C141" s="9">
        <v>1.9450000000000001</v>
      </c>
      <c r="D141" s="9">
        <v>1.9343999999999999</v>
      </c>
      <c r="E141" s="9"/>
      <c r="F141" s="9"/>
      <c r="G141" s="31"/>
    </row>
    <row r="142" spans="1:7" x14ac:dyDescent="0.35">
      <c r="A142" s="5"/>
      <c r="B142" s="9"/>
      <c r="C142" s="9"/>
      <c r="D142" s="9"/>
      <c r="E142" s="9"/>
      <c r="F142" s="9"/>
      <c r="G142" s="31"/>
    </row>
    <row r="143" spans="1:7" x14ac:dyDescent="0.35">
      <c r="A143" s="5" t="s">
        <v>33</v>
      </c>
      <c r="B143" s="9">
        <v>-3.4333999999999998</v>
      </c>
      <c r="C143" s="9">
        <v>-12.944599999999999</v>
      </c>
      <c r="D143" s="9">
        <v>-23.013100000000001</v>
      </c>
      <c r="E143" s="9">
        <v>-32.932000000000002</v>
      </c>
      <c r="F143" s="9"/>
      <c r="G143" s="31"/>
    </row>
    <row r="144" spans="1:7" ht="15" thickBot="1" x14ac:dyDescent="0.4">
      <c r="A144" s="6" t="s">
        <v>34</v>
      </c>
      <c r="B144" s="32">
        <v>2.6326999999999998</v>
      </c>
      <c r="C144" s="32">
        <v>2.6817000000000002</v>
      </c>
      <c r="D144" s="32">
        <v>2.7978000000000001</v>
      </c>
      <c r="E144" s="32">
        <v>2.4706999999999999</v>
      </c>
      <c r="F144" s="32"/>
      <c r="G144" s="33"/>
    </row>
    <row r="146" spans="2:2" x14ac:dyDescent="0.35">
      <c r="B146" s="62" t="s">
        <v>110</v>
      </c>
    </row>
    <row r="147" spans="2:2" x14ac:dyDescent="0.35">
      <c r="B147" t="s">
        <v>111</v>
      </c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E463-692A-4AB1-8AB9-770196756CC0}">
  <dimension ref="A1:E20"/>
  <sheetViews>
    <sheetView workbookViewId="0">
      <selection activeCell="D20" sqref="D20"/>
    </sheetView>
  </sheetViews>
  <sheetFormatPr defaultRowHeight="14.5" x14ac:dyDescent="0.35"/>
  <cols>
    <col min="1" max="1" width="37.1796875" customWidth="1"/>
    <col min="4" max="6" width="11.81640625" bestFit="1" customWidth="1"/>
  </cols>
  <sheetData>
    <row r="1" spans="1:5" x14ac:dyDescent="0.35">
      <c r="A1" t="s">
        <v>64</v>
      </c>
      <c r="B1" t="s">
        <v>0</v>
      </c>
    </row>
    <row r="2" spans="1:5" ht="15" thickBot="1" x14ac:dyDescent="0.4"/>
    <row r="3" spans="1:5" x14ac:dyDescent="0.35">
      <c r="A3" s="14" t="s">
        <v>50</v>
      </c>
      <c r="B3" s="15" t="s">
        <v>51</v>
      </c>
      <c r="C3" s="15" t="s">
        <v>5</v>
      </c>
      <c r="D3" s="15" t="s">
        <v>6</v>
      </c>
      <c r="E3" s="16" t="s">
        <v>7</v>
      </c>
    </row>
    <row r="4" spans="1:5" x14ac:dyDescent="0.35">
      <c r="A4" s="5" t="s">
        <v>54</v>
      </c>
      <c r="B4" s="22">
        <v>-10.4223</v>
      </c>
      <c r="C4" s="22">
        <v>-20.546399999999998</v>
      </c>
      <c r="D4" s="22">
        <v>-30.565899999999999</v>
      </c>
      <c r="E4" s="24">
        <v>-40.424100000000003</v>
      </c>
    </row>
    <row r="5" spans="1:5" x14ac:dyDescent="0.35">
      <c r="A5" s="5"/>
      <c r="B5" s="22"/>
      <c r="C5" s="22"/>
      <c r="D5" s="22"/>
      <c r="E5" s="24"/>
    </row>
    <row r="6" spans="1:5" x14ac:dyDescent="0.35">
      <c r="A6" s="5" t="s">
        <v>55</v>
      </c>
      <c r="B6" s="22">
        <v>-13.8728</v>
      </c>
      <c r="C6" s="22">
        <v>-23.9254</v>
      </c>
      <c r="D6" s="22">
        <v>-34.028799999999997</v>
      </c>
      <c r="E6" s="24">
        <v>-43.958799999999997</v>
      </c>
    </row>
    <row r="7" spans="1:5" x14ac:dyDescent="0.35">
      <c r="A7" s="5"/>
      <c r="B7" s="22"/>
      <c r="C7" s="22"/>
      <c r="D7" s="22"/>
      <c r="E7" s="24"/>
    </row>
    <row r="8" spans="1:5" x14ac:dyDescent="0.35">
      <c r="A8" s="5" t="s">
        <v>56</v>
      </c>
      <c r="B8" s="22">
        <v>-9.6765000000000008</v>
      </c>
      <c r="C8" s="22">
        <v>-15.9671</v>
      </c>
      <c r="D8" s="22">
        <v>-17.5745</v>
      </c>
      <c r="E8" s="24">
        <v>-17.808599999999998</v>
      </c>
    </row>
    <row r="9" spans="1:5" x14ac:dyDescent="0.35">
      <c r="A9" s="5"/>
      <c r="B9" s="22"/>
      <c r="C9" s="22"/>
      <c r="D9" s="22"/>
      <c r="E9" s="24"/>
    </row>
    <row r="10" spans="1:5" x14ac:dyDescent="0.35">
      <c r="A10" s="5" t="s">
        <v>57</v>
      </c>
      <c r="B10" s="22">
        <v>-13.1538</v>
      </c>
      <c r="C10" s="22">
        <v>-19.496200000000002</v>
      </c>
      <c r="D10" s="22">
        <v>-21.472899999999999</v>
      </c>
      <c r="E10" s="24">
        <v>-21.748200000000001</v>
      </c>
    </row>
    <row r="11" spans="1:5" x14ac:dyDescent="0.35">
      <c r="A11" s="5"/>
      <c r="B11" s="22"/>
      <c r="C11" s="22"/>
      <c r="D11" s="22"/>
      <c r="E11" s="24"/>
    </row>
    <row r="12" spans="1:5" x14ac:dyDescent="0.35">
      <c r="A12" s="5" t="s">
        <v>58</v>
      </c>
      <c r="B12" s="22">
        <v>-13.4038</v>
      </c>
      <c r="C12" s="22">
        <v>-23.161000000000001</v>
      </c>
      <c r="D12" s="22">
        <v>-33.494199999999999</v>
      </c>
      <c r="E12" s="24">
        <v>-42.509599999999999</v>
      </c>
    </row>
    <row r="13" spans="1:5" ht="15" thickBot="1" x14ac:dyDescent="0.4">
      <c r="A13" s="6" t="s">
        <v>59</v>
      </c>
      <c r="B13" s="25">
        <v>-12.888500000000001</v>
      </c>
      <c r="C13" s="25">
        <v>-22.598099999999999</v>
      </c>
      <c r="D13" s="25">
        <v>-29.8276</v>
      </c>
      <c r="E13" s="26">
        <v>-36.738900000000001</v>
      </c>
    </row>
    <row r="14" spans="1:5" x14ac:dyDescent="0.35">
      <c r="A14" t="s">
        <v>53</v>
      </c>
    </row>
    <row r="15" spans="1:5" x14ac:dyDescent="0.35">
      <c r="A15" t="s">
        <v>52</v>
      </c>
    </row>
    <row r="16" spans="1:5" ht="15" thickBot="1" x14ac:dyDescent="0.4"/>
    <row r="17" spans="1:2" x14ac:dyDescent="0.35">
      <c r="A17" s="14"/>
      <c r="B17" s="16" t="s">
        <v>60</v>
      </c>
    </row>
    <row r="18" spans="1:2" x14ac:dyDescent="0.35">
      <c r="A18" s="5" t="s">
        <v>61</v>
      </c>
      <c r="B18" s="24">
        <v>0.30146958000000001</v>
      </c>
    </row>
    <row r="19" spans="1:2" x14ac:dyDescent="0.35">
      <c r="A19" s="5" t="s">
        <v>62</v>
      </c>
      <c r="B19" s="24">
        <v>0.61430751900000002</v>
      </c>
    </row>
    <row r="20" spans="1:2" ht="15" thickBot="1" x14ac:dyDescent="0.4">
      <c r="A20" s="6" t="s">
        <v>63</v>
      </c>
      <c r="B20" s="26">
        <v>0.39500000000000002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Linear</vt:lpstr>
      <vt:lpstr>Lorenz Attractor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Xiaoyong Ni</dc:creator>
  <cp:lastModifiedBy>Xiaoyong Ni</cp:lastModifiedBy>
  <dcterms:created xsi:type="dcterms:W3CDTF">2015-06-05T18:19:34Z</dcterms:created>
  <dcterms:modified xsi:type="dcterms:W3CDTF">2022-05-07T15:24:55Z</dcterms:modified>
</cp:coreProperties>
</file>