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CDCDF5B-726F-460E-8879-9175D9338673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108" i="1"/>
  <c r="I106" i="1"/>
  <c r="I104" i="1"/>
  <c r="G108" i="1"/>
  <c r="G106" i="1"/>
  <c r="G104" i="1"/>
  <c r="E106" i="1"/>
  <c r="E108" i="1"/>
  <c r="E104" i="1"/>
  <c r="C108" i="1"/>
  <c r="C106" i="1"/>
  <c r="C104" i="1"/>
  <c r="G95" i="1"/>
  <c r="G93" i="1"/>
  <c r="I95" i="1"/>
  <c r="I93" i="1"/>
  <c r="I97" i="1"/>
  <c r="K99" i="1"/>
  <c r="K95" i="1"/>
  <c r="K93" i="1"/>
  <c r="C97" i="1"/>
  <c r="I99" i="1"/>
  <c r="E99" i="1"/>
  <c r="G99" i="1"/>
  <c r="G97" i="1"/>
  <c r="E97" i="1"/>
  <c r="E95" i="1"/>
  <c r="E93" i="1"/>
  <c r="C95" i="1"/>
  <c r="C93" i="1"/>
  <c r="G160" i="1"/>
  <c r="G154" i="1"/>
  <c r="G148" i="1"/>
  <c r="G45" i="1"/>
  <c r="G59" i="1"/>
  <c r="G57" i="1"/>
  <c r="G55" i="1"/>
  <c r="B131" i="1"/>
  <c r="G131" i="1"/>
  <c r="G128" i="1"/>
  <c r="G125" i="1"/>
  <c r="G122" i="1"/>
  <c r="G119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<sst xmlns="http://schemas.openxmlformats.org/spreadsheetml/2006/main" count="360" uniqueCount="212">
  <si>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</si>
  <si>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</si>
  <si>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</si>
  <si>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</si>
  <si>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</si>
  <si>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</si>
  <si>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</si>
  <si>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</si>
  <si>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</si>
  <si>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</si>
  <si>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</si>
  <si>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</si>
  <si>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</si>
  <si>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</si>
  <si>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</si>
  <si>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</si>
  <si>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</si>
  <si>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</si>
  <si>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</si>
  <si>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</si>
  <si>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</si>
  <si>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</si>
  <si>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</si>
  <si>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</si>
  <si>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</si>
  <si>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</si>
  <si>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</si>
  <si>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</si>
  <si>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</si>
  <si>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</si>
  <si>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</si>
  <si>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</si>
  <si>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</si>
  <si>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</si>
  <si>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</si>
  <si>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</si>
  <si>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</si>
  <si>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</si>
  <si>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</si>
  <si>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</si>
  <si>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</si>
  <si>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</si>
  <si>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</si>
  <si>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</si>
  <si>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</si>
  <si>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</si>
  <si>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</si>
  <si>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</si>
  <si>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</si>
  <si>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</si>
  <si>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</si>
  <si>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</si>
  <si>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</si>
  <si>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</si>
  <si>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</si>
  <si>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</si>
  <si>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</si>
  <si>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</si>
  <si>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</si>
  <si>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</si>
  <si>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</si>
  <si>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</si>
  <si>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</si>
  <si>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</si>
  <si>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</si>
  <si>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</si>
  <si>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</si>
  <si>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</si>
  <si>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</si>
  <si>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</si>
  <si>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</si>
  <si>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</si>
  <si>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</si>
  <si>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</si>
  <si>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</si>
  <si>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</si>
  <si>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</si>
  <si>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</si>
  <si>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</si>
  <si>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</si>
  <si>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</si>
  <si>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</si>
  <si>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</si>
  <si>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</si>
  <si>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</si>
  <si>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</si>
  <si>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</si>
  <si>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</si>
  <si>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</si>
  <si>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</si>
  <si>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</si>
  <si>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</si>
  <si>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</si>
  <si>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</si>
  <si>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</si>
  <si>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</si>
  <si>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</si>
  <si>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</si>
  <si>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</si>
  <si>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</si>
  <si>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</si>
  <si>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</si>
  <si>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</si>
  <si>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</si>
  <si>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</si>
  <si>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</si>
  <si>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</si>
  <si>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</si>
  <si>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</si>
  <si>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</si>
  <si>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</si>
  <si>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</si>
  <si>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</si>
  <si>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</si>
  <si>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</si>
  <si>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</si>
  <si>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</si>
  <si>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</si>
  <si>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</si>
  <si>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</si>
  <si>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</si>
  <si>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</si>
  <si>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</si>
  <si>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</si>
  <si>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</si>
  <si>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</si>
  <si>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</si>
  <si>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</si>
  <si>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</si>
  <si>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</si>
  <si>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</si>
  <si>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</si>
  <si>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</si>
  <si>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</si>
  <si>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</si>
  <si>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</si>
  <si>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</si>
  <si>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</si>
  <si>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</si>
  <si>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</si>
  <si>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</si>
  <si>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</si>
  <si>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</si>
  <si>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</si>
  <si>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</si>
  <si>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</si>
  <si>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</si>
  <si>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</si>
  <si>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</si>
  <si>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</si>
  <si>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</si>
  <si>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</si>
  <si>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</si>
  <si>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</si>
  <si>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</si>
  <si>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</si>
  <si>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</si>
  <si>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</si>
  <si>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</si>
  <si>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</si>
  <si>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</si>
  <si>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</si>
  <si>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</si>
  <si>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</si>
  <si>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</si>
  <si>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</si>
  <si>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</si>
  <si>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</si>
  <si>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</si>
  <si>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</si>
  <si>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</si>
  <si>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</si>
  <si>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</si>
  <si>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</si>
  <si>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</si>
  <si>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</si>
  <si>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</si>
  <si>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</si>
  <si>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</si>
  <si>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</si>
  <si>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</si>
  <si>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</si>
  <si>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</si>
  <si>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</si>
  <si>
    <t>LMMSE baseline</t>
  </si>
  <si>
    <t>MSE(x_hat-x)</t>
  </si>
  <si>
    <t>H = I [dB]</t>
  </si>
  <si>
    <t>h = spherical [dB]</t>
  </si>
  <si>
    <t>h(x)=sinx [dB]</t>
  </si>
  <si>
    <t>(0 [linear])-inf</t>
  </si>
  <si>
    <t xml:space="preserve">RTSNet full Composition Loss(alpha=0.5)[dB] </t>
  </si>
  <si>
    <t>Composition Loss change to h(x)-h(x_hat)</t>
  </si>
  <si>
    <t>converge to approx 22 then to NaN</t>
  </si>
  <si>
    <t>r=-inf [dB]</t>
  </si>
  <si>
    <t>r=0 [dB]</t>
  </si>
  <si>
    <t>N_T = 100, m=n=3, T=500, q=-inf</t>
  </si>
  <si>
    <t>prior: truex+q</t>
  </si>
  <si>
    <t>Check Jacobian for linear H(not I): Good</t>
  </si>
  <si>
    <t>H = I_rot1</t>
  </si>
  <si>
    <t>N_T = 200, m=n=3, T=100 (same dataset as 1) obs mismatch and 3) NL obs )</t>
  </si>
  <si>
    <t>Linear H = I_rot1 [dB]</t>
  </si>
  <si>
    <t xml:space="preserve">r,q =[0,0] </t>
  </si>
  <si>
    <t xml:space="preserve">r,q =[0,20] </t>
  </si>
  <si>
    <t>h^-1 method</t>
  </si>
  <si>
    <t>2) Gneralization (change date 7.7)</t>
  </si>
  <si>
    <t>Vanilla [dB]</t>
  </si>
  <si>
    <t>Hybrid [dB]</t>
  </si>
  <si>
    <t>Vanilla train on fixed init [dB]</t>
  </si>
  <si>
    <t>Hybrid train on fixed init [dB]</t>
  </si>
  <si>
    <t>Vanilla train on rand init [dB]</t>
  </si>
  <si>
    <t>Hybrid train on rand init [dB]</t>
  </si>
  <si>
    <t xml:space="preserve">RTSNet (train on randInit)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</si>
</sst>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6" borderId="4" xfId="0" applyFill="1" applyBorder="1"/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7" borderId="4" xfId="0" applyFill="1" applyBorder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0" borderId="6" xfId="0" applyFill="1" applyBorder="1"/>
    <xf numFmtId="0" fontId="0" fillId="8" borderId="0" xfId="0" applyFill="1"/>
    <xf numFmtId="0" fontId="2" fillId="8" borderId="0" xfId="0" applyFont="1" applyFill="1" applyBorder="1"/>
    <xf numFmtId="0" fontId="3" fillId="9" borderId="4" xfId="0" applyFont="1" applyFill="1" applyBorder="1"/>
    <xf numFmtId="0" fontId="3" fillId="9" borderId="0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1" xfId="0" applyFont="1" applyFill="1" applyBorder="1"/>
    <xf numFmtId="0" fontId="3" fillId="9" borderId="2" xfId="0" applyFont="1" applyFill="1" applyBorder="1"/>
    <xf numFmtId="0" fontId="3" fillId="9" borderId="3" xfId="0" applyFont="1" applyFill="1" applyBorder="1"/>
    <xf numFmtId="0" fontId="3" fillId="8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tabSelected="1" topLeftCell="A64" workbookViewId="0">
      <selection activeCell="D72" sqref="D72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8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1" t="s">
        <v>60</v>
      </c>
    </row>
    <row r="5" spans="1:7" x14ac:dyDescent="0.35">
      <c r="A5" s="37" t="s">
        <v>69</v>
      </c>
      <c r="B5" s="40">
        <v>10.022600000000001</v>
      </c>
      <c r="C5" s="40">
        <v>5.4199999999999998E-2</v>
      </c>
      <c r="D5" s="40">
        <v>-10.002700000000001</v>
      </c>
      <c r="E5" s="40">
        <v>-19.947399999999998</v>
      </c>
      <c r="F5" s="42">
        <v>-29.9617</v>
      </c>
    </row>
    <row r="6" spans="1:7" x14ac:dyDescent="0.35">
      <c r="A6" s="37" t="s">
        <v>70</v>
      </c>
      <c r="B6" s="40">
        <v>0.42399999999999999</v>
      </c>
      <c r="C6" s="40">
        <v>0.4476</v>
      </c>
      <c r="D6" s="40">
        <v>0.42730000000000001</v>
      </c>
      <c r="E6" s="40">
        <v>0.41070000000000001</v>
      </c>
      <c r="F6" s="42">
        <v>0.42949999999999999</v>
      </c>
    </row>
    <row r="7" spans="1:7" x14ac:dyDescent="0.35">
      <c r="A7" s="38" t="s">
        <v>144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29">
        <v>-31.885899999999999</v>
      </c>
    </row>
    <row r="8" spans="1:7" x14ac:dyDescent="0.35">
      <c r="A8" s="38" t="s">
        <v>76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29">
        <v>0.51370000000000005</v>
      </c>
    </row>
    <row r="9" spans="1:7" x14ac:dyDescent="0.35">
      <c r="A9" s="38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29">
        <v>-33.749099999999999</v>
      </c>
      <c r="G9" s="17"/>
    </row>
    <row r="10" spans="1:7" x14ac:dyDescent="0.35">
      <c r="A10" s="38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29">
        <v>0.50760000000000005</v>
      </c>
      <c r="G10" s="17"/>
    </row>
    <row r="11" spans="1:7" x14ac:dyDescent="0.35">
      <c r="A11" s="38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29">
        <v>-33.697800000000001</v>
      </c>
      <c r="G11" s="17"/>
    </row>
    <row r="12" spans="1:7" ht="15" thickBot="1" x14ac:dyDescent="0.4">
      <c r="A12" s="39" t="s">
        <v>62</v>
      </c>
      <c r="B12" s="30">
        <v>0.48709999999999998</v>
      </c>
      <c r="C12" s="30">
        <v>0.53669999999999995</v>
      </c>
      <c r="D12" s="30">
        <v>0.46279999999999999</v>
      </c>
      <c r="E12" s="30">
        <v>0.51170000000000004</v>
      </c>
      <c r="F12" s="41">
        <v>0.50549999999999995</v>
      </c>
      <c r="G12" s="17"/>
    </row>
    <row r="13" spans="1:7" x14ac:dyDescent="0.35">
      <c r="A13" s="17"/>
      <c r="B13" s="9"/>
      <c r="C13" s="9"/>
      <c r="D13" s="9"/>
      <c r="E13" s="9"/>
      <c r="F13" s="25"/>
      <c r="G13" s="17"/>
    </row>
    <row r="14" spans="1:7" ht="15" thickBot="1" x14ac:dyDescent="0.4">
      <c r="A14" s="18" t="s">
        <v>63</v>
      </c>
      <c r="G14" s="17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1" t="s">
        <v>68</v>
      </c>
      <c r="G15" s="17"/>
    </row>
    <row r="16" spans="1:7" x14ac:dyDescent="0.35">
      <c r="A16" s="37" t="s">
        <v>69</v>
      </c>
      <c r="B16" s="40">
        <v>10.004300000000001</v>
      </c>
      <c r="C16" s="44">
        <v>-8.4907000000000005E-5</v>
      </c>
      <c r="D16" s="40">
        <v>-10.0288</v>
      </c>
      <c r="E16" s="40">
        <v>-19.9815</v>
      </c>
      <c r="F16" s="42">
        <v>-29.968599999999999</v>
      </c>
      <c r="G16" s="17"/>
    </row>
    <row r="17" spans="1:7" x14ac:dyDescent="0.35">
      <c r="A17" s="37" t="s">
        <v>70</v>
      </c>
      <c r="B17" s="40">
        <v>0.41909999999999997</v>
      </c>
      <c r="C17" s="40">
        <v>0.39150000000000001</v>
      </c>
      <c r="D17" s="40">
        <v>0.43099999999999999</v>
      </c>
      <c r="E17" s="40">
        <v>0.40439999999999998</v>
      </c>
      <c r="F17" s="42">
        <v>0.43509999999999999</v>
      </c>
      <c r="G17" s="17"/>
    </row>
    <row r="18" spans="1:7" x14ac:dyDescent="0.35">
      <c r="A18" s="11" t="s">
        <v>144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29">
        <v>-34.730899999999998</v>
      </c>
      <c r="G18" s="17"/>
    </row>
    <row r="19" spans="1:7" x14ac:dyDescent="0.35">
      <c r="A19" s="11" t="s">
        <v>76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29">
        <v>0.69599999999999995</v>
      </c>
      <c r="G19" s="17"/>
    </row>
    <row r="20" spans="1:7" x14ac:dyDescent="0.35">
      <c r="A20" s="11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29">
        <v>-38.235599999999998</v>
      </c>
      <c r="G20" s="17"/>
    </row>
    <row r="21" spans="1:7" x14ac:dyDescent="0.35">
      <c r="A21" s="11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29">
        <v>0.83679999999999999</v>
      </c>
    </row>
    <row r="22" spans="1:7" x14ac:dyDescent="0.35">
      <c r="A22" s="11" t="s">
        <v>82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29">
        <v>-38.1828</v>
      </c>
    </row>
    <row r="23" spans="1:7" ht="15" thickBot="1" x14ac:dyDescent="0.4">
      <c r="A23" s="12" t="s">
        <v>62</v>
      </c>
      <c r="B23" s="30">
        <v>0.79549999999999998</v>
      </c>
      <c r="C23" s="30">
        <v>0.72040000000000004</v>
      </c>
      <c r="D23" s="30">
        <v>0.79720000000000002</v>
      </c>
      <c r="E23" s="30">
        <v>0.74619999999999997</v>
      </c>
      <c r="F23" s="41">
        <v>0.83630000000000004</v>
      </c>
    </row>
    <row r="24" spans="1:7" x14ac:dyDescent="0.35">
      <c r="A24" s="17"/>
      <c r="B24" s="17"/>
      <c r="C24" s="17"/>
      <c r="D24" s="17"/>
      <c r="E24" s="17"/>
      <c r="F24" s="26"/>
    </row>
    <row r="25" spans="1:7" ht="15" thickBot="1" x14ac:dyDescent="0.4">
      <c r="A25" s="18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7" t="s">
        <v>69</v>
      </c>
      <c r="B27" s="40">
        <v>10.011900000000001</v>
      </c>
      <c r="C27" s="40">
        <v>-8.3000000000000001E-3</v>
      </c>
      <c r="D27" s="40">
        <v>-10.004200000000001</v>
      </c>
      <c r="E27" s="40">
        <v>-19.976700000000001</v>
      </c>
      <c r="F27" s="40">
        <v>-30.0029</v>
      </c>
      <c r="G27" s="43"/>
    </row>
    <row r="28" spans="1:7" x14ac:dyDescent="0.35">
      <c r="A28" s="37" t="s">
        <v>70</v>
      </c>
      <c r="B28" s="40">
        <v>0.39750000000000002</v>
      </c>
      <c r="C28" s="40">
        <v>0.43390000000000001</v>
      </c>
      <c r="D28" s="40">
        <v>0.44819999999999999</v>
      </c>
      <c r="E28" s="40">
        <v>0.4158</v>
      </c>
      <c r="F28" s="40">
        <v>0.42849999999999999</v>
      </c>
      <c r="G28" s="43"/>
    </row>
    <row r="29" spans="1:7" x14ac:dyDescent="0.35">
      <c r="A29" s="11" t="s">
        <v>144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29">
        <f>6.41488122940063/200</f>
        <v>3.2074406147003152E-2</v>
      </c>
    </row>
    <row r="30" spans="1:7" x14ac:dyDescent="0.35">
      <c r="A30" s="11" t="s">
        <v>76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5">
        <v>0.96260000000000001</v>
      </c>
      <c r="G30" s="29"/>
    </row>
    <row r="31" spans="1:7" x14ac:dyDescent="0.35">
      <c r="A31" s="11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29">
        <f xml:space="preserve"> 13.3679509162902/200</f>
        <v>6.6839754581451E-2</v>
      </c>
    </row>
    <row r="32" spans="1:7" x14ac:dyDescent="0.35">
      <c r="A32" s="11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5">
        <v>1.2888999999999999</v>
      </c>
      <c r="G32" s="29"/>
    </row>
    <row r="33" spans="1:7" x14ac:dyDescent="0.35">
      <c r="A33" s="11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29">
        <f>56.4998171329498/200</f>
        <v>0.28249908566474902</v>
      </c>
    </row>
    <row r="34" spans="1:7" ht="15" thickBot="1" x14ac:dyDescent="0.4">
      <c r="A34" s="12" t="s">
        <v>62</v>
      </c>
      <c r="B34" s="30">
        <v>1.1987000000000001</v>
      </c>
      <c r="C34" s="30">
        <v>1.1817</v>
      </c>
      <c r="D34" s="30">
        <v>1.2788999999999999</v>
      </c>
      <c r="E34" s="30">
        <v>1.1524000000000001</v>
      </c>
      <c r="F34" s="33">
        <v>1.2285999999999999</v>
      </c>
      <c r="G34" s="31"/>
    </row>
    <row r="35" spans="1:7" x14ac:dyDescent="0.35">
      <c r="A35" s="17"/>
      <c r="B35" s="17"/>
      <c r="C35" s="17"/>
      <c r="D35" s="17"/>
      <c r="E35" s="17"/>
      <c r="F35" s="17"/>
      <c r="G35" s="17"/>
    </row>
    <row r="36" spans="1:7" x14ac:dyDescent="0.35">
      <c r="A36" s="17"/>
      <c r="B36" s="17"/>
      <c r="C36" s="17"/>
      <c r="D36" s="17"/>
      <c r="E36" s="17"/>
      <c r="F36" s="17"/>
      <c r="G36" s="17"/>
    </row>
    <row r="37" spans="1:7" x14ac:dyDescent="0.35">
      <c r="A37" s="124" t="s">
        <v>204</v>
      </c>
      <c r="B37" s="17"/>
      <c r="C37" s="17"/>
      <c r="D37" s="17"/>
      <c r="E37" s="17"/>
      <c r="F37" s="17"/>
      <c r="G37" s="17"/>
    </row>
    <row r="38" spans="1:7" x14ac:dyDescent="0.35">
      <c r="A38" s="16" t="s">
        <v>37</v>
      </c>
      <c r="B38" s="17"/>
      <c r="C38" s="17"/>
      <c r="D38" s="17"/>
      <c r="E38" s="17"/>
      <c r="F38" s="17"/>
      <c r="G38" s="17"/>
    </row>
    <row r="39" spans="1:7" ht="15" thickBot="1" x14ac:dyDescent="0.4">
      <c r="A39" s="17" t="s">
        <v>35</v>
      </c>
      <c r="B39" s="17"/>
      <c r="C39" s="17"/>
      <c r="D39" s="17"/>
      <c r="E39" s="17"/>
      <c r="F39" s="17"/>
      <c r="G39" s="17"/>
    </row>
    <row r="40" spans="1:7" x14ac:dyDescent="0.35">
      <c r="A40" s="2" t="s">
        <v>1</v>
      </c>
      <c r="B40" s="19"/>
      <c r="C40" s="3" t="s">
        <v>3</v>
      </c>
      <c r="D40" s="19"/>
      <c r="E40" s="19"/>
      <c r="F40" s="19"/>
      <c r="G40" s="4" t="s">
        <v>38</v>
      </c>
    </row>
    <row r="41" spans="1:7" x14ac:dyDescent="0.35">
      <c r="A41" s="11" t="s">
        <v>144</v>
      </c>
      <c r="B41" s="17"/>
      <c r="C41" s="17">
        <v>-7.1620999999999997</v>
      </c>
      <c r="D41" s="17"/>
      <c r="E41" s="17"/>
      <c r="F41" s="17"/>
      <c r="G41" s="8">
        <f>19.1064960956573/200</f>
        <v>9.5532480478286497E-2</v>
      </c>
    </row>
    <row r="42" spans="1:7" x14ac:dyDescent="0.35">
      <c r="A42" s="11" t="s">
        <v>76</v>
      </c>
      <c r="B42" s="17"/>
      <c r="C42" s="17">
        <v>0.3347</v>
      </c>
      <c r="D42" s="17"/>
      <c r="E42" s="17"/>
      <c r="F42" s="17"/>
      <c r="G42" s="8"/>
    </row>
    <row r="43" spans="1:7" x14ac:dyDescent="0.35">
      <c r="A43" s="11" t="s">
        <v>7</v>
      </c>
      <c r="B43" s="17"/>
      <c r="C43" s="17">
        <v>-11.8101</v>
      </c>
      <c r="D43" s="17"/>
      <c r="E43" s="17"/>
      <c r="F43" s="17"/>
      <c r="G43" s="8">
        <f>39.3029329776763/200</f>
        <v>0.19651466488838149</v>
      </c>
    </row>
    <row r="44" spans="1:7" x14ac:dyDescent="0.35">
      <c r="A44" s="11" t="s">
        <v>53</v>
      </c>
      <c r="B44" s="17"/>
      <c r="C44" s="17">
        <v>0.45019999999999999</v>
      </c>
      <c r="D44" s="17"/>
      <c r="E44" s="17"/>
      <c r="F44" s="17"/>
      <c r="G44" s="8"/>
    </row>
    <row r="45" spans="1:7" x14ac:dyDescent="0.35">
      <c r="A45" s="11" t="s">
        <v>34</v>
      </c>
      <c r="B45" s="17"/>
      <c r="C45" s="17">
        <f>(-11.7224-11.7828)/2</f>
        <v>-11.752600000000001</v>
      </c>
      <c r="D45" s="17"/>
      <c r="E45" s="17"/>
      <c r="F45" s="17"/>
      <c r="G45" s="8">
        <f>297.675692081451/200</f>
        <v>1.4883784604072552</v>
      </c>
    </row>
    <row r="46" spans="1:7" ht="16" customHeight="1" x14ac:dyDescent="0.35">
      <c r="A46" s="11" t="s">
        <v>62</v>
      </c>
      <c r="B46" s="17"/>
      <c r="C46" s="17">
        <v>0.44900000000000001</v>
      </c>
      <c r="D46" s="17"/>
      <c r="E46" s="17"/>
      <c r="F46" s="17"/>
      <c r="G46" s="8"/>
    </row>
    <row r="47" spans="1:7" x14ac:dyDescent="0.35">
      <c r="A47" s="125" t="s">
        <v>205</v>
      </c>
      <c r="B47" s="126"/>
      <c r="C47" s="126"/>
      <c r="D47" s="126"/>
      <c r="E47" s="126"/>
      <c r="F47" s="126"/>
      <c r="G47" s="127"/>
    </row>
    <row r="48" spans="1:7" x14ac:dyDescent="0.35">
      <c r="A48" s="125" t="s">
        <v>154</v>
      </c>
      <c r="B48" s="126"/>
      <c r="C48" s="126"/>
      <c r="D48" s="126"/>
      <c r="E48" s="126"/>
      <c r="F48" s="126"/>
      <c r="G48" s="127"/>
    </row>
    <row r="49" spans="1:7" x14ac:dyDescent="0.35">
      <c r="A49" s="125" t="s">
        <v>206</v>
      </c>
      <c r="B49" s="126"/>
      <c r="C49" s="126"/>
      <c r="D49" s="126"/>
      <c r="E49" s="126"/>
      <c r="F49" s="126"/>
      <c r="G49" s="127"/>
    </row>
    <row r="50" spans="1:7" ht="15" thickBot="1" x14ac:dyDescent="0.4">
      <c r="A50" s="128" t="s">
        <v>154</v>
      </c>
      <c r="B50" s="129"/>
      <c r="C50" s="129"/>
      <c r="D50" s="129"/>
      <c r="E50" s="129"/>
      <c r="F50" s="129"/>
      <c r="G50" s="130"/>
    </row>
    <row r="51" spans="1:7" x14ac:dyDescent="0.35">
      <c r="A51" s="17"/>
      <c r="B51" s="17"/>
      <c r="C51" s="17"/>
      <c r="D51" s="17"/>
      <c r="E51" s="17"/>
      <c r="F51" s="17"/>
      <c r="G51" s="17"/>
    </row>
    <row r="52" spans="1:7" x14ac:dyDescent="0.35">
      <c r="A52" s="16" t="s">
        <v>79</v>
      </c>
      <c r="B52" s="17"/>
      <c r="C52" s="17"/>
      <c r="D52" s="17"/>
      <c r="E52" s="17"/>
      <c r="F52" s="17"/>
      <c r="G52" s="17"/>
    </row>
    <row r="53" spans="1:7" ht="15" thickBot="1" x14ac:dyDescent="0.4">
      <c r="A53" s="17" t="s">
        <v>35</v>
      </c>
      <c r="B53" s="17"/>
      <c r="C53" s="17"/>
      <c r="D53" s="17"/>
      <c r="E53" s="17"/>
      <c r="F53" s="17"/>
      <c r="G53" s="17"/>
    </row>
    <row r="54" spans="1:7" x14ac:dyDescent="0.35">
      <c r="A54" s="2" t="s">
        <v>1</v>
      </c>
      <c r="B54" s="19"/>
      <c r="C54" s="3" t="s">
        <v>3</v>
      </c>
      <c r="D54" s="19"/>
      <c r="E54" s="19"/>
      <c r="F54" s="19"/>
      <c r="G54" s="4" t="s">
        <v>78</v>
      </c>
    </row>
    <row r="55" spans="1:7" x14ac:dyDescent="0.35">
      <c r="A55" s="11" t="s">
        <v>144</v>
      </c>
      <c r="B55" s="17"/>
      <c r="C55" s="17">
        <v>-7.2404999999999999</v>
      </c>
      <c r="D55" s="17"/>
      <c r="E55" s="17"/>
      <c r="F55" s="17"/>
      <c r="G55" s="8">
        <f>9.09574961662292/200</f>
        <v>4.5478748083114598E-2</v>
      </c>
    </row>
    <row r="56" spans="1:7" x14ac:dyDescent="0.35">
      <c r="A56" s="11" t="s">
        <v>76</v>
      </c>
      <c r="B56" s="17"/>
      <c r="C56" s="17">
        <v>0.54310000000000003</v>
      </c>
      <c r="D56" s="17"/>
      <c r="E56" s="17"/>
      <c r="F56" s="17"/>
      <c r="G56" s="8"/>
    </row>
    <row r="57" spans="1:7" x14ac:dyDescent="0.35">
      <c r="A57" s="11" t="s">
        <v>7</v>
      </c>
      <c r="B57" s="17"/>
      <c r="C57" s="17">
        <v>-11.852600000000001</v>
      </c>
      <c r="D57" s="17"/>
      <c r="E57" s="17"/>
      <c r="F57" s="17"/>
      <c r="G57" s="8">
        <f>19.0591733455657/200</f>
        <v>9.5295866727828499E-2</v>
      </c>
    </row>
    <row r="58" spans="1:7" x14ac:dyDescent="0.35">
      <c r="A58" s="11" t="s">
        <v>53</v>
      </c>
      <c r="B58" s="17"/>
      <c r="C58" s="17">
        <v>0.68740000000000001</v>
      </c>
      <c r="D58" s="17"/>
      <c r="E58" s="17"/>
      <c r="F58" s="17"/>
      <c r="G58" s="8"/>
    </row>
    <row r="59" spans="1:7" x14ac:dyDescent="0.35">
      <c r="A59" s="11" t="s">
        <v>80</v>
      </c>
      <c r="B59" s="17"/>
      <c r="C59" s="17">
        <v>-11.773</v>
      </c>
      <c r="D59" s="17"/>
      <c r="E59" s="17"/>
      <c r="F59" s="17"/>
      <c r="G59" s="8">
        <f>221.406227111816/200</f>
        <v>1.1070311355590801</v>
      </c>
    </row>
    <row r="60" spans="1:7" x14ac:dyDescent="0.35">
      <c r="A60" s="11" t="s">
        <v>62</v>
      </c>
      <c r="B60" s="17"/>
      <c r="C60" s="17">
        <v>0.68469999999999998</v>
      </c>
      <c r="D60" s="17"/>
      <c r="E60" s="17"/>
      <c r="F60" s="17"/>
      <c r="G60" s="8"/>
    </row>
    <row r="61" spans="1:7" x14ac:dyDescent="0.35">
      <c r="A61" s="125" t="s">
        <v>205</v>
      </c>
      <c r="B61" s="126"/>
      <c r="C61" s="126"/>
      <c r="D61" s="126"/>
      <c r="E61" s="126"/>
      <c r="F61" s="126"/>
      <c r="G61" s="127"/>
    </row>
    <row r="62" spans="1:7" x14ac:dyDescent="0.35">
      <c r="A62" s="125" t="s">
        <v>154</v>
      </c>
      <c r="B62" s="126"/>
      <c r="C62" s="126"/>
      <c r="D62" s="126"/>
      <c r="E62" s="126"/>
      <c r="F62" s="126"/>
      <c r="G62" s="127"/>
    </row>
    <row r="63" spans="1:7" x14ac:dyDescent="0.35">
      <c r="A63" s="125" t="s">
        <v>206</v>
      </c>
      <c r="B63" s="126"/>
      <c r="C63" s="126"/>
      <c r="D63" s="126"/>
      <c r="E63" s="126"/>
      <c r="F63" s="126"/>
      <c r="G63" s="127"/>
    </row>
    <row r="64" spans="1:7" ht="15" thickBot="1" x14ac:dyDescent="0.4">
      <c r="A64" s="128" t="s">
        <v>154</v>
      </c>
      <c r="B64" s="129"/>
      <c r="C64" s="129"/>
      <c r="D64" s="129"/>
      <c r="E64" s="129"/>
      <c r="F64" s="129"/>
      <c r="G64" s="130"/>
    </row>
    <row r="65" spans="1:9" x14ac:dyDescent="0.35">
      <c r="A65" s="17"/>
      <c r="B65" s="17"/>
      <c r="C65" s="17"/>
      <c r="D65" s="17"/>
      <c r="E65" s="17"/>
      <c r="F65" s="17"/>
      <c r="G65" s="17"/>
    </row>
    <row r="66" spans="1:9" x14ac:dyDescent="0.35">
      <c r="A66" s="16" t="s">
        <v>89</v>
      </c>
      <c r="B66" s="17"/>
      <c r="C66" s="17"/>
      <c r="D66" s="17"/>
      <c r="E66" s="17"/>
      <c r="F66" s="17"/>
      <c r="G66" s="17"/>
    </row>
    <row r="67" spans="1:9" ht="15" thickBot="1" x14ac:dyDescent="0.4">
      <c r="A67" s="17" t="s">
        <v>36</v>
      </c>
      <c r="B67" s="17"/>
      <c r="C67" s="17"/>
      <c r="D67" s="17"/>
      <c r="E67" s="17"/>
      <c r="F67" s="17"/>
      <c r="G67" s="17"/>
    </row>
    <row r="68" spans="1:9" x14ac:dyDescent="0.35">
      <c r="A68" s="2" t="s">
        <v>1</v>
      </c>
      <c r="B68" s="19"/>
      <c r="C68" s="21" t="s">
        <v>3</v>
      </c>
      <c r="D68" s="17"/>
      <c r="E68" s="34"/>
      <c r="F68" s="45" t="s">
        <v>145</v>
      </c>
      <c r="G68" s="46">
        <v>30.081099999999999</v>
      </c>
      <c r="H68" s="35"/>
      <c r="I68" s="32"/>
    </row>
    <row r="69" spans="1:9" x14ac:dyDescent="0.35">
      <c r="A69" s="50" t="s">
        <v>69</v>
      </c>
      <c r="B69" s="17"/>
      <c r="C69" s="51">
        <v>-1.0999999999999999E-2</v>
      </c>
      <c r="D69" s="17"/>
      <c r="E69" s="34"/>
      <c r="F69" s="11" t="s">
        <v>39</v>
      </c>
      <c r="G69" s="8">
        <v>26.237500000000001</v>
      </c>
      <c r="H69" s="35"/>
      <c r="I69" s="32"/>
    </row>
    <row r="70" spans="1:9" x14ac:dyDescent="0.35">
      <c r="A70" s="50" t="s">
        <v>70</v>
      </c>
      <c r="B70" s="17"/>
      <c r="C70" s="51">
        <v>0.3891</v>
      </c>
      <c r="D70" s="17"/>
      <c r="E70" s="34"/>
      <c r="F70" s="55"/>
      <c r="G70" s="56"/>
      <c r="H70" s="35"/>
      <c r="I70" s="32"/>
    </row>
    <row r="71" spans="1:9" x14ac:dyDescent="0.35">
      <c r="A71" s="11" t="s">
        <v>77</v>
      </c>
      <c r="B71" s="17"/>
      <c r="C71" s="134">
        <v>-7.4257999999999997</v>
      </c>
      <c r="D71" s="17"/>
      <c r="E71" s="34"/>
      <c r="F71" s="11" t="s">
        <v>75</v>
      </c>
      <c r="G71" s="8">
        <v>-6.7626999999999997</v>
      </c>
      <c r="H71" s="9"/>
      <c r="I71" s="32"/>
    </row>
    <row r="72" spans="1:9" x14ac:dyDescent="0.35">
      <c r="A72" s="11" t="s">
        <v>76</v>
      </c>
      <c r="B72" s="17"/>
      <c r="C72" s="134">
        <v>0.96319999999999995</v>
      </c>
      <c r="D72" s="17"/>
      <c r="E72" s="34"/>
      <c r="F72" s="11" t="s">
        <v>76</v>
      </c>
      <c r="G72" s="8">
        <v>0.88480000000000003</v>
      </c>
      <c r="H72" s="9"/>
      <c r="I72" s="32"/>
    </row>
    <row r="73" spans="1:9" x14ac:dyDescent="0.35">
      <c r="A73" s="11" t="s">
        <v>73</v>
      </c>
      <c r="B73" s="17"/>
      <c r="C73" s="29">
        <v>-11.7737</v>
      </c>
      <c r="D73" s="17"/>
      <c r="E73" s="34"/>
      <c r="F73" s="11" t="s">
        <v>74</v>
      </c>
      <c r="G73" s="8">
        <v>-11.523199999999999</v>
      </c>
      <c r="H73" s="9"/>
      <c r="I73" s="32"/>
    </row>
    <row r="74" spans="1:9" x14ac:dyDescent="0.35">
      <c r="A74" s="11" t="s">
        <v>53</v>
      </c>
      <c r="B74" s="17"/>
      <c r="C74" s="29">
        <v>1.2115</v>
      </c>
      <c r="D74" s="17"/>
      <c r="E74" s="34"/>
      <c r="F74" s="11" t="s">
        <v>53</v>
      </c>
      <c r="G74" s="8">
        <v>1.1852</v>
      </c>
      <c r="H74" s="9"/>
      <c r="I74" s="32"/>
    </row>
    <row r="75" spans="1:9" x14ac:dyDescent="0.35">
      <c r="A75" s="52" t="s">
        <v>211</v>
      </c>
      <c r="B75" s="34"/>
      <c r="C75" s="53">
        <v>-11.471500000000001</v>
      </c>
      <c r="D75" s="17"/>
      <c r="E75" s="32"/>
      <c r="F75" s="11" t="s">
        <v>72</v>
      </c>
      <c r="G75" s="8">
        <v>9.0884</v>
      </c>
      <c r="H75" s="34"/>
      <c r="I75" s="32"/>
    </row>
    <row r="76" spans="1:9" ht="15" thickBot="1" x14ac:dyDescent="0.4">
      <c r="A76" s="52" t="s">
        <v>55</v>
      </c>
      <c r="B76" s="34"/>
      <c r="C76" s="53">
        <v>1.2063999999999999</v>
      </c>
      <c r="D76" s="17"/>
      <c r="E76" s="34"/>
      <c r="F76" s="12" t="s">
        <v>54</v>
      </c>
      <c r="G76" s="10">
        <v>2.7212000000000001</v>
      </c>
      <c r="H76" s="34"/>
      <c r="I76" s="32"/>
    </row>
    <row r="77" spans="1:9" x14ac:dyDescent="0.35">
      <c r="A77" s="52" t="s">
        <v>71</v>
      </c>
      <c r="B77" s="34"/>
      <c r="C77" s="54">
        <v>-11.5383</v>
      </c>
      <c r="D77" s="17"/>
      <c r="E77" s="34"/>
      <c r="F77" s="34"/>
      <c r="G77" s="34"/>
      <c r="H77" s="34"/>
      <c r="I77" s="32"/>
    </row>
    <row r="78" spans="1:9" ht="15" thickBot="1" x14ac:dyDescent="0.4">
      <c r="A78" s="52" t="s">
        <v>54</v>
      </c>
      <c r="B78" s="34"/>
      <c r="C78" s="54">
        <v>1.1716</v>
      </c>
      <c r="D78" s="17"/>
      <c r="E78" s="17"/>
      <c r="F78" s="17"/>
      <c r="G78" s="17"/>
      <c r="H78" s="17"/>
    </row>
    <row r="79" spans="1:9" x14ac:dyDescent="0.35">
      <c r="A79" s="131" t="s">
        <v>209</v>
      </c>
      <c r="B79" s="132"/>
      <c r="C79" s="133"/>
      <c r="D79" s="17"/>
      <c r="E79" s="17"/>
      <c r="F79" s="17"/>
      <c r="G79" s="17"/>
      <c r="H79" s="17"/>
    </row>
    <row r="80" spans="1:9" x14ac:dyDescent="0.35">
      <c r="A80" s="125" t="s">
        <v>154</v>
      </c>
      <c r="B80" s="126"/>
      <c r="C80" s="127"/>
      <c r="D80" s="17"/>
      <c r="E80" s="17"/>
      <c r="F80" s="17"/>
      <c r="G80" s="17"/>
      <c r="H80" s="17"/>
    </row>
    <row r="81" spans="1:11" x14ac:dyDescent="0.35">
      <c r="A81" s="125" t="s">
        <v>207</v>
      </c>
      <c r="B81" s="126"/>
      <c r="C81" s="127"/>
      <c r="D81" s="17"/>
      <c r="E81" s="17"/>
      <c r="F81" s="17"/>
      <c r="G81" s="17"/>
      <c r="H81" s="17"/>
    </row>
    <row r="82" spans="1:11" x14ac:dyDescent="0.35">
      <c r="A82" s="125" t="s">
        <v>154</v>
      </c>
      <c r="B82" s="126"/>
      <c r="C82" s="127"/>
      <c r="D82" s="17"/>
      <c r="E82" s="17"/>
      <c r="F82" s="17"/>
      <c r="G82" s="17"/>
      <c r="H82" s="17"/>
    </row>
    <row r="83" spans="1:11" x14ac:dyDescent="0.35">
      <c r="A83" s="125" t="s">
        <v>210</v>
      </c>
      <c r="B83" s="126"/>
      <c r="C83" s="127"/>
      <c r="D83" s="17"/>
      <c r="E83" s="17"/>
      <c r="F83" s="17"/>
      <c r="G83" s="17"/>
      <c r="H83" s="17"/>
    </row>
    <row r="84" spans="1:11" x14ac:dyDescent="0.35">
      <c r="A84" s="125" t="s">
        <v>154</v>
      </c>
      <c r="B84" s="126"/>
      <c r="C84" s="127"/>
      <c r="D84" s="17"/>
      <c r="E84" s="17"/>
      <c r="F84" s="17"/>
      <c r="G84" s="17"/>
      <c r="H84" s="17"/>
    </row>
    <row r="85" spans="1:11" x14ac:dyDescent="0.35">
      <c r="A85" s="125" t="s">
        <v>208</v>
      </c>
      <c r="B85" s="126"/>
      <c r="C85" s="127"/>
      <c r="D85" s="17"/>
      <c r="E85" s="17"/>
      <c r="F85" s="17"/>
      <c r="G85" s="17"/>
      <c r="H85" s="17"/>
    </row>
    <row r="86" spans="1:11" ht="15" thickBot="1" x14ac:dyDescent="0.4">
      <c r="A86" s="128" t="s">
        <v>154</v>
      </c>
      <c r="B86" s="129"/>
      <c r="C86" s="130"/>
      <c r="D86" s="17"/>
      <c r="E86" s="17"/>
      <c r="F86" s="17"/>
      <c r="G86" s="17"/>
      <c r="H86" s="17"/>
    </row>
    <row r="87" spans="1:11" x14ac:dyDescent="0.35">
      <c r="A87" s="17"/>
      <c r="B87" s="17"/>
      <c r="C87" s="17"/>
      <c r="D87" s="17"/>
      <c r="E87" s="17"/>
      <c r="F87" s="17"/>
      <c r="G87" s="17"/>
    </row>
    <row r="88" spans="1:11" x14ac:dyDescent="0.35">
      <c r="A88" s="58" t="s">
        <v>138</v>
      </c>
      <c r="B88" s="17"/>
      <c r="C88" s="17"/>
      <c r="D88" s="17"/>
      <c r="E88" s="17"/>
      <c r="F88" s="17"/>
      <c r="G88" s="17"/>
    </row>
    <row r="89" spans="1:11" x14ac:dyDescent="0.35">
      <c r="A89" s="18" t="s">
        <v>94</v>
      </c>
      <c r="D89" s="27"/>
    </row>
    <row r="90" spans="1:11" x14ac:dyDescent="0.35">
      <c r="A90" s="27" t="s">
        <v>0</v>
      </c>
      <c r="D90" s="27"/>
    </row>
    <row r="91" spans="1:11" ht="15" thickBot="1" x14ac:dyDescent="0.4">
      <c r="A91" s="1" t="s">
        <v>120</v>
      </c>
      <c r="B91" s="1"/>
      <c r="F91" s="27"/>
    </row>
    <row r="92" spans="1:11" x14ac:dyDescent="0.35">
      <c r="A92" s="68"/>
      <c r="B92" s="69" t="s">
        <v>97</v>
      </c>
      <c r="C92" s="19" t="s">
        <v>98</v>
      </c>
      <c r="D92" s="69" t="s">
        <v>46</v>
      </c>
      <c r="E92" s="19" t="s">
        <v>96</v>
      </c>
      <c r="F92" s="69" t="s">
        <v>47</v>
      </c>
      <c r="G92" s="70" t="s">
        <v>95</v>
      </c>
      <c r="H92" s="69" t="s">
        <v>99</v>
      </c>
      <c r="I92" s="70" t="s">
        <v>100</v>
      </c>
      <c r="J92" s="69" t="s">
        <v>105</v>
      </c>
      <c r="K92" s="71" t="s">
        <v>106</v>
      </c>
    </row>
    <row r="93" spans="1:11" x14ac:dyDescent="0.35">
      <c r="A93" s="11" t="s">
        <v>144</v>
      </c>
      <c r="B93" s="9">
        <v>-7.7907000000000002</v>
      </c>
      <c r="C93" s="9">
        <f>0.38149070739746/200</f>
        <v>1.9074535369873E-3</v>
      </c>
      <c r="D93" s="9">
        <v>-10.930999999999999</v>
      </c>
      <c r="E93" s="9">
        <f>0.393565416336059/200</f>
        <v>1.967827081680295E-3</v>
      </c>
      <c r="F93" s="9">
        <v>-11.0616</v>
      </c>
      <c r="G93" s="9">
        <f>1.41515588760375/200</f>
        <v>7.0757794380187497E-3</v>
      </c>
      <c r="H93" s="9">
        <v>-11.5398</v>
      </c>
      <c r="I93" s="9">
        <f>1.7515857219696/200</f>
        <v>8.7579286098480001E-3</v>
      </c>
      <c r="J93" s="9">
        <v>-11.533899999999999</v>
      </c>
      <c r="K93" s="29">
        <f>1.83847570419311/200</f>
        <v>9.1923785209655495E-3</v>
      </c>
    </row>
    <row r="94" spans="1:11" x14ac:dyDescent="0.35">
      <c r="A94" s="11" t="s">
        <v>76</v>
      </c>
      <c r="B94" s="9">
        <v>2.2039</v>
      </c>
      <c r="C94" s="9"/>
      <c r="D94" s="9">
        <v>1.4112</v>
      </c>
      <c r="E94" s="9"/>
      <c r="F94" s="9">
        <v>0.95120000000000005</v>
      </c>
      <c r="G94" s="9"/>
      <c r="H94" s="9">
        <v>0.77070000000000005</v>
      </c>
      <c r="I94" s="9"/>
      <c r="J94" s="9">
        <v>0.59950000000000003</v>
      </c>
      <c r="K94" s="29"/>
    </row>
    <row r="95" spans="1:11" x14ac:dyDescent="0.35">
      <c r="A95" s="11" t="s">
        <v>7</v>
      </c>
      <c r="B95" s="9">
        <v>-11.7315</v>
      </c>
      <c r="C95" s="9">
        <f>0.743644952774047/200</f>
        <v>3.7182247638702349E-3</v>
      </c>
      <c r="D95" s="9">
        <v>-12.350300000000001</v>
      </c>
      <c r="E95" s="9">
        <f>0.808241128921508/200</f>
        <v>4.0412056446075401E-3</v>
      </c>
      <c r="F95" s="9">
        <v>-12.4358</v>
      </c>
      <c r="G95" s="9">
        <f xml:space="preserve"> 2.81512689590454/200</f>
        <v>1.4075634479522701E-2</v>
      </c>
      <c r="H95" s="9">
        <v>-12.7623</v>
      </c>
      <c r="I95" s="9">
        <f>3.38718914985656/200</f>
        <v>1.69359457492828E-2</v>
      </c>
      <c r="J95" s="9">
        <v>-12.7544</v>
      </c>
      <c r="K95" s="29">
        <f>3.5751347541809/200</f>
        <v>1.7875673770904502E-2</v>
      </c>
    </row>
    <row r="96" spans="1:11" ht="16.5" customHeight="1" x14ac:dyDescent="0.35">
      <c r="A96" s="11" t="s">
        <v>53</v>
      </c>
      <c r="B96" s="9">
        <v>2.4887999999999999</v>
      </c>
      <c r="C96" s="9"/>
      <c r="D96" s="9">
        <v>1.5609</v>
      </c>
      <c r="E96" s="9"/>
      <c r="F96" s="9">
        <v>1.0578000000000001</v>
      </c>
      <c r="G96" s="9"/>
      <c r="H96" s="9">
        <v>0.8075</v>
      </c>
      <c r="I96" s="9"/>
      <c r="J96" s="9">
        <v>0.63580000000000003</v>
      </c>
      <c r="K96" s="29"/>
    </row>
    <row r="97" spans="1:11" x14ac:dyDescent="0.35">
      <c r="A97" s="11" t="s">
        <v>121</v>
      </c>
      <c r="B97" s="9">
        <v>-11.2082</v>
      </c>
      <c r="C97" s="9">
        <f>8.5537621974945/200</f>
        <v>4.2768810987472497E-2</v>
      </c>
      <c r="D97" s="9" t="s">
        <v>130</v>
      </c>
      <c r="E97" s="9">
        <f>8.43400382995605/200</f>
        <v>4.2170019149780247E-2</v>
      </c>
      <c r="F97" s="9" t="s">
        <v>122</v>
      </c>
      <c r="G97" s="9">
        <f>10.424521446228/200</f>
        <v>5.2122607231140004E-2</v>
      </c>
      <c r="H97" s="49" t="s">
        <v>137</v>
      </c>
      <c r="I97" s="9">
        <f>13.5266025066375/200</f>
        <v>6.76330125331875E-2</v>
      </c>
      <c r="J97" s="9"/>
      <c r="K97" s="29"/>
    </row>
    <row r="98" spans="1:11" x14ac:dyDescent="0.35">
      <c r="A98" s="11" t="s">
        <v>54</v>
      </c>
      <c r="B98" s="9">
        <v>2.4382999999999999</v>
      </c>
      <c r="C98" s="9"/>
      <c r="D98" s="72">
        <v>1.5407</v>
      </c>
      <c r="E98" s="9"/>
      <c r="F98" s="9">
        <v>1.0585</v>
      </c>
      <c r="G98" s="9"/>
      <c r="H98" s="49">
        <v>0.79690000000000005</v>
      </c>
      <c r="I98" s="17"/>
      <c r="J98" s="17"/>
      <c r="K98" s="8"/>
    </row>
    <row r="99" spans="1:11" s="67" customFormat="1" x14ac:dyDescent="0.35">
      <c r="A99" s="73" t="s">
        <v>101</v>
      </c>
      <c r="B99" s="74"/>
      <c r="C99" s="74"/>
      <c r="D99" s="74" t="s">
        <v>103</v>
      </c>
      <c r="E99" s="74">
        <f>8.48960757255554/200</f>
        <v>4.2448037862777704E-2</v>
      </c>
      <c r="F99" s="74" t="s">
        <v>104</v>
      </c>
      <c r="G99" s="74">
        <f>9.56008505821228/200</f>
        <v>4.7800425291061405E-2</v>
      </c>
      <c r="H99" s="75" t="s">
        <v>102</v>
      </c>
      <c r="I99" s="74">
        <f>11.0999789237976/200</f>
        <v>5.5499894618988001E-2</v>
      </c>
      <c r="J99" s="75" t="s">
        <v>119</v>
      </c>
      <c r="K99" s="76">
        <f>12.9774138927459/200</f>
        <v>6.4887069463729505E-2</v>
      </c>
    </row>
    <row r="100" spans="1:11" s="67" customFormat="1" ht="15" thickBot="1" x14ac:dyDescent="0.4">
      <c r="A100" s="77" t="s">
        <v>62</v>
      </c>
      <c r="B100" s="78"/>
      <c r="C100" s="78"/>
      <c r="D100" s="79">
        <v>1.597</v>
      </c>
      <c r="E100" s="78"/>
      <c r="F100" s="79">
        <v>1.0552999999999999</v>
      </c>
      <c r="G100" s="78"/>
      <c r="H100" s="79">
        <v>0.82789999999999997</v>
      </c>
      <c r="I100" s="78"/>
      <c r="J100" s="79">
        <v>0.61240000000000006</v>
      </c>
      <c r="K100" s="80"/>
    </row>
    <row r="101" spans="1:11" x14ac:dyDescent="0.35">
      <c r="A101" s="32"/>
      <c r="B101" s="20"/>
      <c r="C101" s="20"/>
      <c r="D101" s="60"/>
      <c r="E101" s="20"/>
      <c r="F101" s="60"/>
      <c r="G101" s="20"/>
      <c r="H101" s="60"/>
      <c r="I101" s="20"/>
      <c r="J101" s="60"/>
      <c r="K101" s="20"/>
    </row>
    <row r="102" spans="1:11" ht="15" thickBot="1" x14ac:dyDescent="0.4">
      <c r="A102" s="34" t="s">
        <v>136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1" x14ac:dyDescent="0.35">
      <c r="A103" s="68"/>
      <c r="B103" s="69" t="s">
        <v>97</v>
      </c>
      <c r="C103" s="19" t="s">
        <v>98</v>
      </c>
      <c r="D103" s="69" t="s">
        <v>46</v>
      </c>
      <c r="E103" s="19" t="s">
        <v>96</v>
      </c>
      <c r="F103" s="69" t="s">
        <v>47</v>
      </c>
      <c r="G103" s="70" t="s">
        <v>95</v>
      </c>
      <c r="H103" s="69" t="s">
        <v>99</v>
      </c>
      <c r="I103" s="71" t="s">
        <v>100</v>
      </c>
      <c r="J103" s="81"/>
      <c r="K103" s="32"/>
    </row>
    <row r="104" spans="1:11" x14ac:dyDescent="0.35">
      <c r="A104" s="11" t="s">
        <v>144</v>
      </c>
      <c r="B104" s="82">
        <v>-7.2732999999999999</v>
      </c>
      <c r="C104" s="82">
        <f>3.30510807037353/200</f>
        <v>1.6525540351867648E-2</v>
      </c>
      <c r="D104" s="82">
        <v>-9.4646000000000008</v>
      </c>
      <c r="E104" s="82">
        <f>3.73610782623291/200</f>
        <v>1.8680539131164551E-2</v>
      </c>
      <c r="F104" s="82">
        <v>-9.5103000000000009</v>
      </c>
      <c r="G104" s="82">
        <f>3.9412202835083/200</f>
        <v>1.9706101417541498E-2</v>
      </c>
      <c r="H104" s="82">
        <v>-9.6827000000000005</v>
      </c>
      <c r="I104" s="83">
        <f>4.63441228866577/200</f>
        <v>2.317206144332885E-2</v>
      </c>
      <c r="J104" s="9"/>
      <c r="K104" s="59"/>
    </row>
    <row r="105" spans="1:11" x14ac:dyDescent="0.35">
      <c r="A105" s="11" t="s">
        <v>76</v>
      </c>
      <c r="B105" s="82">
        <v>0.66759999999999997</v>
      </c>
      <c r="C105" s="82"/>
      <c r="D105" s="82">
        <v>0.6905</v>
      </c>
      <c r="E105" s="82"/>
      <c r="F105" s="82">
        <v>0.68589999999999995</v>
      </c>
      <c r="G105" s="82"/>
      <c r="H105" s="82">
        <v>0.49120000000000003</v>
      </c>
      <c r="I105" s="83"/>
      <c r="J105" s="9"/>
      <c r="K105" s="59"/>
    </row>
    <row r="106" spans="1:11" x14ac:dyDescent="0.35">
      <c r="A106" s="11" t="s">
        <v>7</v>
      </c>
      <c r="B106" s="82">
        <v>-11.763400000000001</v>
      </c>
      <c r="C106" s="82">
        <f>6.93132138252258/200</f>
        <v>3.4656606912612901E-2</v>
      </c>
      <c r="D106" s="82">
        <v>-12.1273</v>
      </c>
      <c r="E106" s="82">
        <f>8.01621603965759/200</f>
        <v>4.0081080198287947E-2</v>
      </c>
      <c r="F106" s="82">
        <v>-12.002599999999999</v>
      </c>
      <c r="G106" s="82">
        <f>8.17840385437011/200</f>
        <v>4.0892019271850551E-2</v>
      </c>
      <c r="H106" s="82">
        <v>-12.107100000000001</v>
      </c>
      <c r="I106" s="83">
        <f>9.89218688011169/200</f>
        <v>4.9460934400558453E-2</v>
      </c>
      <c r="J106" s="9"/>
      <c r="K106" s="59"/>
    </row>
    <row r="107" spans="1:11" x14ac:dyDescent="0.35">
      <c r="A107" s="11" t="s">
        <v>53</v>
      </c>
      <c r="B107" s="82">
        <v>0.9052</v>
      </c>
      <c r="C107" s="82"/>
      <c r="D107" s="82">
        <v>0.71509999999999996</v>
      </c>
      <c r="E107" s="82"/>
      <c r="F107" s="82">
        <v>0.66969999999999996</v>
      </c>
      <c r="G107" s="82"/>
      <c r="H107" s="82">
        <v>0.52600000000000002</v>
      </c>
      <c r="I107" s="83"/>
      <c r="J107" s="9"/>
      <c r="K107" s="59"/>
    </row>
    <row r="108" spans="1:11" x14ac:dyDescent="0.35">
      <c r="A108" s="11" t="s">
        <v>34</v>
      </c>
      <c r="B108" s="82">
        <v>-11.6623</v>
      </c>
      <c r="C108" s="82">
        <f>80.5346596240997/200</f>
        <v>0.40267329812049851</v>
      </c>
      <c r="D108" s="82">
        <v>-11.852600000000001</v>
      </c>
      <c r="E108" s="82">
        <f>85.9917159080505/200</f>
        <v>0.42995857954025246</v>
      </c>
      <c r="F108" s="82">
        <v>-11.3972</v>
      </c>
      <c r="G108" s="82">
        <f xml:space="preserve"> 102.554239511489/200</f>
        <v>0.51277119755744505</v>
      </c>
      <c r="H108" s="82">
        <v>-10.0825</v>
      </c>
      <c r="I108" s="83">
        <f xml:space="preserve"> 135.115339517593/200</f>
        <v>0.6755766975879649</v>
      </c>
      <c r="J108" s="9"/>
      <c r="K108" s="59"/>
    </row>
    <row r="109" spans="1:11" ht="15" thickBot="1" x14ac:dyDescent="0.4">
      <c r="A109" s="12" t="s">
        <v>54</v>
      </c>
      <c r="B109" s="84">
        <v>0.89839999999999998</v>
      </c>
      <c r="C109" s="84"/>
      <c r="D109" s="85">
        <v>0.70909999999999995</v>
      </c>
      <c r="E109" s="84"/>
      <c r="F109" s="84">
        <v>0.80679999999999996</v>
      </c>
      <c r="G109" s="84"/>
      <c r="H109" s="84">
        <v>1.3221000000000001</v>
      </c>
      <c r="I109" s="86"/>
      <c r="J109" s="17"/>
      <c r="K109" s="20"/>
    </row>
    <row r="110" spans="1:11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4" spans="1:7" x14ac:dyDescent="0.35">
      <c r="A114" s="7" t="s">
        <v>90</v>
      </c>
    </row>
    <row r="115" spans="1:7" x14ac:dyDescent="0.35">
      <c r="A115" s="18" t="s">
        <v>92</v>
      </c>
    </row>
    <row r="116" spans="1:7" x14ac:dyDescent="0.35">
      <c r="A116" s="27" t="s">
        <v>9</v>
      </c>
    </row>
    <row r="117" spans="1:7" ht="15" thickBot="1" x14ac:dyDescent="0.4">
      <c r="A117" t="s">
        <v>10</v>
      </c>
    </row>
    <row r="118" spans="1:7" x14ac:dyDescent="0.35">
      <c r="A118" s="13" t="s">
        <v>1</v>
      </c>
      <c r="B118" s="36" t="s">
        <v>2</v>
      </c>
      <c r="C118" s="36" t="s">
        <v>3</v>
      </c>
      <c r="D118" s="36" t="s">
        <v>4</v>
      </c>
      <c r="E118" s="36" t="s">
        <v>5</v>
      </c>
      <c r="F118" s="36" t="s">
        <v>6</v>
      </c>
      <c r="G118" s="47" t="s">
        <v>11</v>
      </c>
    </row>
    <row r="119" spans="1:7" x14ac:dyDescent="0.35">
      <c r="A119" s="5" t="s">
        <v>13</v>
      </c>
      <c r="B119" s="9">
        <v>2.7021000000000002</v>
      </c>
      <c r="C119" s="9">
        <v>-7.3941999999999997</v>
      </c>
      <c r="D119" s="9">
        <v>-17.366499999999998</v>
      </c>
      <c r="E119" s="9">
        <v>-27.2926</v>
      </c>
      <c r="F119" s="9">
        <v>-37.272500000000001</v>
      </c>
      <c r="G119" s="29">
        <f>1.87291026115417/200</f>
        <v>9.3645513057708501E-3</v>
      </c>
    </row>
    <row r="120" spans="1:7" x14ac:dyDescent="0.35">
      <c r="A120" s="5" t="s">
        <v>14</v>
      </c>
      <c r="B120" s="9">
        <v>0.88500000000000001</v>
      </c>
      <c r="C120" s="9">
        <v>0.90100000000000002</v>
      </c>
      <c r="D120" s="9">
        <v>0.95669999999999999</v>
      </c>
      <c r="E120" s="9">
        <v>0.96560000000000001</v>
      </c>
      <c r="F120" s="9">
        <v>1.0293000000000001</v>
      </c>
      <c r="G120" s="48"/>
    </row>
    <row r="121" spans="1:7" x14ac:dyDescent="0.35">
      <c r="A121" s="5"/>
      <c r="B121" s="49"/>
      <c r="C121" s="9"/>
      <c r="D121" s="9"/>
      <c r="E121" s="9"/>
      <c r="F121" s="9"/>
      <c r="G121" s="48"/>
    </row>
    <row r="122" spans="1:7" x14ac:dyDescent="0.35">
      <c r="A122" s="5" t="s">
        <v>15</v>
      </c>
      <c r="B122" s="9">
        <v>11.153700000000001</v>
      </c>
      <c r="C122" s="9">
        <v>0.92630000000000001</v>
      </c>
      <c r="D122" s="9">
        <v>-9.1595999999999993</v>
      </c>
      <c r="E122" s="9">
        <v>-18.4282</v>
      </c>
      <c r="F122" s="9">
        <v>-28.785699999999999</v>
      </c>
      <c r="G122" s="29">
        <f>1.73989057540893/200</f>
        <v>8.6994528770446503E-3</v>
      </c>
    </row>
    <row r="123" spans="1:7" x14ac:dyDescent="0.35">
      <c r="A123" s="5" t="s">
        <v>12</v>
      </c>
      <c r="B123" s="9">
        <v>3.0234000000000001</v>
      </c>
      <c r="C123" s="9">
        <v>3.0640999999999998</v>
      </c>
      <c r="D123" s="9">
        <v>3.6509</v>
      </c>
      <c r="E123" s="9">
        <v>3.2534000000000001</v>
      </c>
      <c r="F123" s="9">
        <v>3.3008000000000002</v>
      </c>
      <c r="G123" s="48"/>
    </row>
    <row r="124" spans="1:7" x14ac:dyDescent="0.35">
      <c r="A124" s="5"/>
      <c r="B124" s="49"/>
      <c r="C124" s="9"/>
      <c r="D124" s="9"/>
      <c r="E124" s="9"/>
      <c r="F124" s="9"/>
      <c r="G124" s="48"/>
    </row>
    <row r="125" spans="1:7" x14ac:dyDescent="0.35">
      <c r="A125" s="5" t="s">
        <v>22</v>
      </c>
      <c r="B125" s="9">
        <v>-1.8754</v>
      </c>
      <c r="C125" s="9">
        <v>-11.879799999999999</v>
      </c>
      <c r="D125" s="9">
        <v>-21.812200000000001</v>
      </c>
      <c r="E125" s="9">
        <v>-31.9605</v>
      </c>
      <c r="F125" s="9">
        <v>-41.809899999999999</v>
      </c>
      <c r="G125" s="29">
        <f>3.64388179779052/200</f>
        <v>1.82194089889526E-2</v>
      </c>
    </row>
    <row r="126" spans="1:7" x14ac:dyDescent="0.35">
      <c r="A126" s="5" t="s">
        <v>23</v>
      </c>
      <c r="B126" s="9">
        <v>1.2853000000000001</v>
      </c>
      <c r="C126" s="9">
        <v>1.2719</v>
      </c>
      <c r="D126" s="9">
        <v>1.1487000000000001</v>
      </c>
      <c r="E126" s="9">
        <v>1.2646999999999999</v>
      </c>
      <c r="F126" s="9">
        <v>1.1558999999999999</v>
      </c>
      <c r="G126" s="29"/>
    </row>
    <row r="127" spans="1:7" x14ac:dyDescent="0.35">
      <c r="A127" s="5"/>
      <c r="B127" s="49"/>
      <c r="C127" s="9"/>
      <c r="D127" s="9"/>
      <c r="E127" s="9"/>
      <c r="F127" s="9"/>
      <c r="G127" s="29"/>
    </row>
    <row r="128" spans="1:7" x14ac:dyDescent="0.35">
      <c r="A128" s="5" t="s">
        <v>24</v>
      </c>
      <c r="B128" s="9">
        <v>5.5016999999999996</v>
      </c>
      <c r="C128" s="9">
        <v>-4.8254000000000001</v>
      </c>
      <c r="D128" s="9">
        <v>-15.061500000000001</v>
      </c>
      <c r="E128" s="9">
        <v>-24.198</v>
      </c>
      <c r="F128" s="9">
        <v>-34.591799999999999</v>
      </c>
      <c r="G128" s="29">
        <f>3.63707900047302/200</f>
        <v>1.8185395002365098E-2</v>
      </c>
    </row>
    <row r="129" spans="1:7" x14ac:dyDescent="0.35">
      <c r="A129" s="5" t="s">
        <v>25</v>
      </c>
      <c r="B129" s="9">
        <v>2.9416000000000002</v>
      </c>
      <c r="C129" s="9">
        <v>3.2046000000000001</v>
      </c>
      <c r="D129" s="9">
        <v>3.4399000000000002</v>
      </c>
      <c r="E129" s="9">
        <v>3.1190000000000002</v>
      </c>
      <c r="F129" s="9">
        <v>3.133</v>
      </c>
      <c r="G129" s="48"/>
    </row>
    <row r="130" spans="1:7" x14ac:dyDescent="0.35">
      <c r="A130" s="5"/>
      <c r="B130" s="49"/>
      <c r="C130" s="49"/>
      <c r="D130" s="49"/>
      <c r="E130" s="49"/>
      <c r="F130" s="49"/>
      <c r="G130" s="48"/>
    </row>
    <row r="131" spans="1:7" x14ac:dyDescent="0.35">
      <c r="A131" s="5" t="s">
        <v>16</v>
      </c>
      <c r="B131" s="9">
        <f>-1.7902</f>
        <v>-1.7902</v>
      </c>
      <c r="C131" s="9">
        <v>-11.8467</v>
      </c>
      <c r="D131" s="9">
        <v>-21.738299999999999</v>
      </c>
      <c r="E131" s="9">
        <v>-31.619900000000001</v>
      </c>
      <c r="F131" s="9">
        <v>-41.830800000000004</v>
      </c>
      <c r="G131" s="29">
        <f>43.5942468643188/200</f>
        <v>0.21797123432159399</v>
      </c>
    </row>
    <row r="132" spans="1:7" x14ac:dyDescent="0.35">
      <c r="A132" s="5" t="s">
        <v>17</v>
      </c>
      <c r="B132" s="9">
        <v>1.2419</v>
      </c>
      <c r="C132" s="9">
        <v>1.1898</v>
      </c>
      <c r="D132" s="9">
        <v>1.2814000000000001</v>
      </c>
      <c r="E132" s="9">
        <v>1.1073</v>
      </c>
      <c r="F132" s="25">
        <v>1.2888999999999999</v>
      </c>
      <c r="G132" s="29"/>
    </row>
    <row r="133" spans="1:7" x14ac:dyDescent="0.35">
      <c r="A133" s="5"/>
      <c r="B133" s="9"/>
      <c r="C133" s="9"/>
      <c r="D133" s="9"/>
      <c r="E133" s="9"/>
      <c r="F133" s="9"/>
      <c r="G133" s="29"/>
    </row>
    <row r="134" spans="1:7" x14ac:dyDescent="0.35">
      <c r="A134" s="5" t="s">
        <v>18</v>
      </c>
      <c r="B134" s="9">
        <v>-0.77390000000000003</v>
      </c>
      <c r="C134" s="9">
        <v>-10.8522</v>
      </c>
      <c r="D134" s="9">
        <v>-21.103899999999999</v>
      </c>
      <c r="E134" s="9">
        <v>-29.667200000000001</v>
      </c>
      <c r="F134" s="9">
        <v>-38.0655</v>
      </c>
      <c r="G134" s="29"/>
    </row>
    <row r="135" spans="1:7" x14ac:dyDescent="0.35">
      <c r="A135" s="5" t="s">
        <v>19</v>
      </c>
      <c r="B135" s="9">
        <v>1.2433000000000001</v>
      </c>
      <c r="C135" s="9">
        <v>1.1579999999999999</v>
      </c>
      <c r="D135" s="9">
        <v>1.2155</v>
      </c>
      <c r="E135" s="9">
        <v>1.2145999999999999</v>
      </c>
      <c r="F135" s="9">
        <v>1.1361000000000001</v>
      </c>
      <c r="G135" s="29"/>
    </row>
    <row r="136" spans="1:7" x14ac:dyDescent="0.35">
      <c r="A136" s="5"/>
      <c r="B136" s="9"/>
      <c r="C136" s="9"/>
      <c r="D136" s="9"/>
      <c r="E136" s="9"/>
      <c r="F136" s="9"/>
      <c r="G136" s="29"/>
    </row>
    <row r="137" spans="1:7" x14ac:dyDescent="0.35">
      <c r="A137" s="5" t="s">
        <v>20</v>
      </c>
      <c r="B137" s="9">
        <v>-1.7432000000000001</v>
      </c>
      <c r="C137" s="9">
        <v>-11.6966</v>
      </c>
      <c r="D137" s="9">
        <v>-21.720500000000001</v>
      </c>
      <c r="E137" s="9">
        <v>-31.185500000000001</v>
      </c>
      <c r="F137" s="9">
        <v>-40.300899999999999</v>
      </c>
      <c r="G137" s="29"/>
    </row>
    <row r="138" spans="1:7" ht="15" thickBot="1" x14ac:dyDescent="0.4">
      <c r="A138" s="6" t="s">
        <v>21</v>
      </c>
      <c r="B138" s="30">
        <v>1.2693000000000001</v>
      </c>
      <c r="C138" s="30">
        <v>1.2414000000000001</v>
      </c>
      <c r="D138" s="30">
        <v>1.1528</v>
      </c>
      <c r="E138" s="30">
        <v>1.2195</v>
      </c>
      <c r="F138" s="30">
        <v>1.1687000000000001</v>
      </c>
      <c r="G138" s="31"/>
    </row>
    <row r="139" spans="1:7" x14ac:dyDescent="0.35">
      <c r="A139" s="20"/>
      <c r="B139" s="16"/>
      <c r="C139" s="16"/>
      <c r="D139" s="16"/>
      <c r="E139" s="16"/>
      <c r="F139" s="16"/>
      <c r="G139" s="16"/>
    </row>
    <row r="140" spans="1:7" x14ac:dyDescent="0.35">
      <c r="A140" s="32"/>
      <c r="B140" s="32" t="s">
        <v>56</v>
      </c>
      <c r="D140" s="16"/>
      <c r="E140" s="16"/>
      <c r="F140" s="16"/>
      <c r="G140" s="16"/>
    </row>
    <row r="141" spans="1:7" x14ac:dyDescent="0.35">
      <c r="A141" s="20"/>
      <c r="B141" s="17" t="s">
        <v>57</v>
      </c>
      <c r="C141" s="17"/>
      <c r="D141" s="16"/>
      <c r="E141" s="16"/>
      <c r="F141" s="16"/>
      <c r="G141" s="16"/>
    </row>
    <row r="144" spans="1:7" x14ac:dyDescent="0.35">
      <c r="A144" s="18" t="s">
        <v>91</v>
      </c>
      <c r="C144" s="18"/>
    </row>
    <row r="145" spans="1:7" x14ac:dyDescent="0.35">
      <c r="A145" t="s">
        <v>48</v>
      </c>
    </row>
    <row r="146" spans="1:7" ht="15" thickBot="1" x14ac:dyDescent="0.4">
      <c r="A146" t="s">
        <v>85</v>
      </c>
    </row>
    <row r="147" spans="1:7" x14ac:dyDescent="0.35">
      <c r="A147" s="13" t="s">
        <v>1</v>
      </c>
      <c r="B147" s="36" t="s">
        <v>2</v>
      </c>
      <c r="C147" s="36" t="s">
        <v>3</v>
      </c>
      <c r="D147" s="36" t="s">
        <v>4</v>
      </c>
      <c r="E147" s="36" t="s">
        <v>5</v>
      </c>
      <c r="F147" s="36" t="s">
        <v>6</v>
      </c>
      <c r="G147" s="47" t="s">
        <v>81</v>
      </c>
    </row>
    <row r="148" spans="1:7" x14ac:dyDescent="0.35">
      <c r="A148" s="5" t="s">
        <v>28</v>
      </c>
      <c r="B148" s="9">
        <v>3.4502999999999999</v>
      </c>
      <c r="C148" s="9">
        <v>-6.5942999999999996</v>
      </c>
      <c r="D148" s="9">
        <v>-16.561499999999999</v>
      </c>
      <c r="E148" s="9">
        <v>-26.6008</v>
      </c>
      <c r="F148" s="9">
        <v>-36.565199999999997</v>
      </c>
      <c r="G148" s="29">
        <f>1.81720042228698/1000</f>
        <v>1.8172004222869801E-3</v>
      </c>
    </row>
    <row r="149" spans="1:7" x14ac:dyDescent="0.35">
      <c r="A149" s="5" t="s">
        <v>14</v>
      </c>
      <c r="B149" s="9">
        <v>1.8456999999999999</v>
      </c>
      <c r="C149" s="9">
        <v>1.8831</v>
      </c>
      <c r="D149" s="9">
        <v>1.8754999999999999</v>
      </c>
      <c r="E149" s="9">
        <v>1.9067000000000001</v>
      </c>
      <c r="F149" s="9">
        <v>1.8309</v>
      </c>
      <c r="G149" s="48"/>
    </row>
    <row r="150" spans="1:7" x14ac:dyDescent="0.35">
      <c r="A150" s="5"/>
      <c r="B150" s="49"/>
      <c r="C150" s="9"/>
      <c r="D150" s="9"/>
      <c r="E150" s="9"/>
      <c r="F150" s="9"/>
      <c r="G150" s="48"/>
    </row>
    <row r="151" spans="1:7" x14ac:dyDescent="0.35">
      <c r="A151" s="5" t="s">
        <v>86</v>
      </c>
      <c r="B151" s="9">
        <v>33.961399999999998</v>
      </c>
      <c r="C151" s="9">
        <v>23.832799999999999</v>
      </c>
      <c r="D151" s="9">
        <v>13.8483</v>
      </c>
      <c r="E151" s="9">
        <v>4.1989999999999998</v>
      </c>
      <c r="F151" s="9">
        <v>-6.4336000000000002</v>
      </c>
      <c r="G151" s="29"/>
    </row>
    <row r="152" spans="1:7" x14ac:dyDescent="0.35">
      <c r="A152" s="5" t="s">
        <v>29</v>
      </c>
      <c r="B152" s="9">
        <v>3.9329999999999998</v>
      </c>
      <c r="C152" s="9">
        <v>3.8573</v>
      </c>
      <c r="D152" s="9">
        <v>3.6829000000000001</v>
      </c>
      <c r="E152" s="9">
        <v>3.8494999999999999</v>
      </c>
      <c r="F152" s="9">
        <v>3.8119000000000001</v>
      </c>
      <c r="G152" s="48"/>
    </row>
    <row r="153" spans="1:7" x14ac:dyDescent="0.35">
      <c r="A153" s="5"/>
      <c r="B153" s="49"/>
      <c r="C153" s="9"/>
      <c r="D153" s="9"/>
      <c r="E153" s="9"/>
      <c r="F153" s="9"/>
      <c r="G153" s="48"/>
    </row>
    <row r="154" spans="1:7" x14ac:dyDescent="0.35">
      <c r="A154" s="5" t="s">
        <v>30</v>
      </c>
      <c r="B154" s="9">
        <v>-3.8433999999999999</v>
      </c>
      <c r="C154" s="9">
        <v>-13.9133</v>
      </c>
      <c r="D154" s="9">
        <v>-23.5916</v>
      </c>
      <c r="E154" s="9">
        <v>-33.8613</v>
      </c>
      <c r="F154" s="9">
        <v>-43.593000000000004</v>
      </c>
      <c r="G154" s="29">
        <f>3.73042225837707/1000</f>
        <v>3.7304222583770699E-3</v>
      </c>
    </row>
    <row r="155" spans="1:7" x14ac:dyDescent="0.35">
      <c r="A155" s="5" t="s">
        <v>23</v>
      </c>
      <c r="B155" s="9">
        <v>2.6547999999999998</v>
      </c>
      <c r="C155" s="9">
        <v>2.7086999999999999</v>
      </c>
      <c r="D155" s="9">
        <v>2.7507000000000001</v>
      </c>
      <c r="E155" s="9">
        <v>2.7532999999999999</v>
      </c>
      <c r="F155" s="9">
        <v>2.7458</v>
      </c>
      <c r="G155" s="29"/>
    </row>
    <row r="156" spans="1:7" x14ac:dyDescent="0.35">
      <c r="A156" s="5"/>
      <c r="B156" s="49"/>
      <c r="C156" s="9"/>
      <c r="D156" s="9"/>
      <c r="E156" s="9"/>
      <c r="F156" s="9"/>
      <c r="G156" s="29"/>
    </row>
    <row r="157" spans="1:7" x14ac:dyDescent="0.35">
      <c r="A157" s="5" t="s">
        <v>87</v>
      </c>
      <c r="B157" s="9">
        <v>32.962600000000002</v>
      </c>
      <c r="C157" s="9">
        <v>22.838000000000001</v>
      </c>
      <c r="D157" s="9">
        <v>12.853400000000001</v>
      </c>
      <c r="E157" s="9">
        <v>3.2014</v>
      </c>
      <c r="F157" s="9">
        <v>-7.4305000000000003</v>
      </c>
      <c r="G157" s="29"/>
    </row>
    <row r="158" spans="1:7" x14ac:dyDescent="0.35">
      <c r="A158" s="5" t="s">
        <v>31</v>
      </c>
      <c r="B158" s="9">
        <v>3.9333999999999998</v>
      </c>
      <c r="C158" s="9">
        <v>3.859</v>
      </c>
      <c r="D158" s="9">
        <v>3.6848999999999998</v>
      </c>
      <c r="E158" s="9">
        <v>3.851</v>
      </c>
      <c r="F158" s="9">
        <v>3.8092000000000001</v>
      </c>
      <c r="G158" s="48"/>
    </row>
    <row r="159" spans="1:7" x14ac:dyDescent="0.35">
      <c r="A159" s="5"/>
      <c r="B159" s="49"/>
      <c r="C159" s="49"/>
      <c r="D159" s="49"/>
      <c r="E159" s="49"/>
      <c r="F159" s="49"/>
      <c r="G159" s="48"/>
    </row>
    <row r="160" spans="1:7" x14ac:dyDescent="0.35">
      <c r="A160" s="5" t="s">
        <v>16</v>
      </c>
      <c r="B160" s="9">
        <v>-3.3506</v>
      </c>
      <c r="C160" s="9">
        <v>-13.5854</v>
      </c>
      <c r="D160" s="9">
        <v>-23.3325</v>
      </c>
      <c r="E160" s="9">
        <v>-33.126199999999997</v>
      </c>
      <c r="F160" s="9">
        <v>-43.1599</v>
      </c>
      <c r="G160" s="29">
        <f>44.6756930351257/1000</f>
        <v>4.4675693035125696E-2</v>
      </c>
    </row>
    <row r="161" spans="1:7" x14ac:dyDescent="0.35">
      <c r="A161" s="5" t="s">
        <v>17</v>
      </c>
      <c r="B161" s="9">
        <v>2.6993</v>
      </c>
      <c r="C161" s="9">
        <v>2.6728000000000001</v>
      </c>
      <c r="D161" s="9">
        <v>2.6707000000000001</v>
      </c>
      <c r="E161" s="9">
        <v>2.6284000000000001</v>
      </c>
      <c r="F161" s="9">
        <v>2.6488</v>
      </c>
      <c r="G161" s="29"/>
    </row>
    <row r="162" spans="1:7" x14ac:dyDescent="0.35">
      <c r="A162" s="5"/>
      <c r="B162" s="9"/>
      <c r="C162" s="9"/>
      <c r="D162" s="9"/>
      <c r="E162" s="9"/>
      <c r="F162" s="9"/>
      <c r="G162" s="29"/>
    </row>
    <row r="163" spans="1:7" x14ac:dyDescent="0.35">
      <c r="A163" s="5" t="s">
        <v>88</v>
      </c>
      <c r="B163" s="9">
        <v>10.5525</v>
      </c>
      <c r="C163" s="9">
        <v>-2.0112999999999999</v>
      </c>
      <c r="D163" s="9">
        <v>-10.688499999999999</v>
      </c>
      <c r="E163" s="9">
        <v>-21.682500000000001</v>
      </c>
      <c r="F163" s="9">
        <v>-31.886700000000001</v>
      </c>
      <c r="G163" s="29"/>
    </row>
    <row r="164" spans="1:7" x14ac:dyDescent="0.35">
      <c r="A164" s="5" t="s">
        <v>32</v>
      </c>
      <c r="B164" s="9">
        <v>3.1505999999999998</v>
      </c>
      <c r="C164" s="9">
        <v>1.9450000000000001</v>
      </c>
      <c r="D164" s="9">
        <v>1.9343999999999999</v>
      </c>
      <c r="E164" s="9">
        <v>1.6428</v>
      </c>
      <c r="F164" s="9">
        <v>1.2435</v>
      </c>
      <c r="G164" s="29"/>
    </row>
    <row r="165" spans="1:7" x14ac:dyDescent="0.35">
      <c r="A165" s="5"/>
      <c r="B165" s="9"/>
      <c r="C165" s="9"/>
      <c r="D165" s="9"/>
      <c r="E165" s="9"/>
      <c r="F165" s="9"/>
      <c r="G165" s="29"/>
    </row>
    <row r="166" spans="1:7" x14ac:dyDescent="0.35">
      <c r="A166" s="5" t="s">
        <v>26</v>
      </c>
      <c r="B166" s="9">
        <v>-3.4333999999999998</v>
      </c>
      <c r="C166" s="9">
        <v>-12.944599999999999</v>
      </c>
      <c r="D166" s="9">
        <v>-23.013100000000001</v>
      </c>
      <c r="E166" s="9">
        <v>-32.932000000000002</v>
      </c>
      <c r="F166" s="9">
        <v>-41.863900000000001</v>
      </c>
      <c r="G166" s="29"/>
    </row>
    <row r="167" spans="1:7" ht="15" thickBot="1" x14ac:dyDescent="0.4">
      <c r="A167" s="6" t="s">
        <v>27</v>
      </c>
      <c r="B167" s="30">
        <v>2.6326999999999998</v>
      </c>
      <c r="C167" s="30">
        <v>2.6817000000000002</v>
      </c>
      <c r="D167" s="30">
        <v>2.7978000000000001</v>
      </c>
      <c r="E167" s="30">
        <v>2.4706999999999999</v>
      </c>
      <c r="F167" s="30">
        <v>2.6570999999999998</v>
      </c>
      <c r="G167" s="31"/>
    </row>
    <row r="168" spans="1:7" x14ac:dyDescent="0.35">
      <c r="B168" s="28"/>
      <c r="C168" s="28"/>
      <c r="D168" s="28"/>
      <c r="E168" s="28"/>
      <c r="F168" s="28"/>
      <c r="G168" s="28"/>
    </row>
    <row r="169" spans="1:7" x14ac:dyDescent="0.35">
      <c r="B169" s="57" t="s">
        <v>83</v>
      </c>
    </row>
    <row r="170" spans="1:7" x14ac:dyDescent="0.35">
      <c r="B170" t="s">
        <v>84</v>
      </c>
    </row>
    <row r="173" spans="1:7" x14ac:dyDescent="0.35">
      <c r="A173" s="7" t="s">
        <v>93</v>
      </c>
    </row>
    <row r="179" spans="1:7" x14ac:dyDescent="0.35">
      <c r="A179" s="7" t="s">
        <v>141</v>
      </c>
    </row>
    <row r="180" spans="1:7" x14ac:dyDescent="0.35">
      <c r="A180" s="27" t="s">
        <v>142</v>
      </c>
      <c r="B180" s="27"/>
      <c r="C180" s="27"/>
      <c r="D180" s="27"/>
      <c r="E180" s="27"/>
      <c r="F180" s="27"/>
      <c r="G180" s="27"/>
    </row>
    <row r="181" spans="1:7" ht="15" thickBot="1" x14ac:dyDescent="0.4">
      <c r="A181" s="27" t="s">
        <v>139</v>
      </c>
      <c r="B181" s="27"/>
      <c r="C181" s="27"/>
      <c r="D181" s="27"/>
      <c r="E181" s="27"/>
      <c r="F181" s="27"/>
      <c r="G181" s="27"/>
    </row>
    <row r="182" spans="1:7" x14ac:dyDescent="0.35">
      <c r="A182" s="68" t="s">
        <v>140</v>
      </c>
      <c r="B182" s="69">
        <v>-10</v>
      </c>
      <c r="C182" s="69">
        <v>0</v>
      </c>
      <c r="D182" s="69">
        <v>10</v>
      </c>
      <c r="E182" s="90">
        <v>20</v>
      </c>
      <c r="F182" s="81"/>
      <c r="G182" s="81"/>
    </row>
    <row r="183" spans="1:7" x14ac:dyDescent="0.35">
      <c r="A183" s="91" t="s">
        <v>69</v>
      </c>
      <c r="B183" s="72">
        <v>10.021800000000001</v>
      </c>
      <c r="C183" s="72">
        <v>-1E-4</v>
      </c>
      <c r="D183" s="72">
        <v>-10.0009</v>
      </c>
      <c r="E183" s="54">
        <v>-20.009399999999999</v>
      </c>
      <c r="F183" s="72"/>
      <c r="G183" s="34"/>
    </row>
    <row r="184" spans="1:7" x14ac:dyDescent="0.35">
      <c r="A184" s="91" t="s">
        <v>70</v>
      </c>
      <c r="B184" s="72">
        <v>0.40789999999999998</v>
      </c>
      <c r="C184" s="72">
        <v>0.41980000000000001</v>
      </c>
      <c r="D184" s="72">
        <v>0.42220000000000002</v>
      </c>
      <c r="E184" s="54">
        <v>0.41310000000000002</v>
      </c>
      <c r="F184" s="72"/>
      <c r="G184" s="34"/>
    </row>
    <row r="185" spans="1:7" x14ac:dyDescent="0.35">
      <c r="A185" s="38" t="s">
        <v>144</v>
      </c>
      <c r="B185" s="9">
        <v>8.0785</v>
      </c>
      <c r="C185" s="9">
        <v>-0.36620000000000003</v>
      </c>
      <c r="D185" s="9">
        <v>-10.040800000000001</v>
      </c>
      <c r="E185" s="29">
        <v>-20.0139</v>
      </c>
      <c r="F185" s="9"/>
      <c r="G185" s="34"/>
    </row>
    <row r="186" spans="1:7" x14ac:dyDescent="0.35">
      <c r="A186" s="38" t="s">
        <v>76</v>
      </c>
      <c r="B186" s="9">
        <v>0.4738</v>
      </c>
      <c r="C186" s="9">
        <v>0.41570000000000001</v>
      </c>
      <c r="D186" s="9">
        <v>0.42080000000000001</v>
      </c>
      <c r="E186" s="29">
        <v>0.41360000000000002</v>
      </c>
      <c r="F186" s="9"/>
      <c r="G186" s="34"/>
    </row>
    <row r="187" spans="1:7" x14ac:dyDescent="0.35">
      <c r="A187" s="38" t="s">
        <v>7</v>
      </c>
      <c r="B187" s="9">
        <v>6.2323000000000004</v>
      </c>
      <c r="C187" s="9">
        <v>-0.8518</v>
      </c>
      <c r="D187" s="9">
        <v>-10.102499999999999</v>
      </c>
      <c r="E187" s="29">
        <v>-20.0198</v>
      </c>
      <c r="F187" s="9"/>
      <c r="G187" s="34"/>
    </row>
    <row r="188" spans="1:7" ht="15" thickBot="1" x14ac:dyDescent="0.4">
      <c r="A188" s="39" t="s">
        <v>53</v>
      </c>
      <c r="B188" s="30">
        <v>0.49349999999999999</v>
      </c>
      <c r="C188" s="30">
        <v>0.41720000000000002</v>
      </c>
      <c r="D188" s="30">
        <v>0.42209999999999998</v>
      </c>
      <c r="E188" s="31">
        <v>0.41389999999999999</v>
      </c>
      <c r="F188" s="9"/>
      <c r="G188" s="34"/>
    </row>
    <row r="189" spans="1:7" x14ac:dyDescent="0.35">
      <c r="A189" s="27"/>
      <c r="B189" s="27"/>
      <c r="C189" s="27"/>
      <c r="D189" s="27"/>
      <c r="E189" s="27"/>
      <c r="F189" s="27"/>
      <c r="G189" s="27"/>
    </row>
    <row r="190" spans="1:7" x14ac:dyDescent="0.35">
      <c r="A190" s="27"/>
      <c r="B190" s="27"/>
      <c r="C190" s="27"/>
      <c r="D190" s="27"/>
      <c r="E190" s="27"/>
      <c r="F190" s="27"/>
      <c r="G190" s="27"/>
    </row>
    <row r="191" spans="1:7" ht="15" thickBot="1" x14ac:dyDescent="0.4">
      <c r="A191" s="27" t="s">
        <v>143</v>
      </c>
      <c r="B191" s="27"/>
      <c r="C191" s="27"/>
      <c r="D191" s="27"/>
      <c r="E191" s="27"/>
      <c r="F191" s="27"/>
      <c r="G191" s="27"/>
    </row>
    <row r="192" spans="1:7" x14ac:dyDescent="0.35">
      <c r="A192" s="68" t="s">
        <v>140</v>
      </c>
      <c r="B192" s="69">
        <v>-10</v>
      </c>
      <c r="C192" s="69">
        <v>0</v>
      </c>
      <c r="D192" s="69">
        <v>10</v>
      </c>
      <c r="E192" s="69">
        <v>20</v>
      </c>
      <c r="F192" s="90">
        <v>30</v>
      </c>
      <c r="G192" s="27"/>
    </row>
    <row r="193" spans="1:7" x14ac:dyDescent="0.35">
      <c r="A193" s="91" t="s">
        <v>69</v>
      </c>
      <c r="B193" s="72">
        <v>9.9992999999999999</v>
      </c>
      <c r="C193" s="72">
        <v>9.2999999999999992E-3</v>
      </c>
      <c r="D193" s="72">
        <v>-9.9928000000000008</v>
      </c>
      <c r="E193" s="72">
        <v>-20.0136</v>
      </c>
      <c r="F193" s="54">
        <v>-30.004000000000001</v>
      </c>
      <c r="G193" s="27"/>
    </row>
    <row r="194" spans="1:7" x14ac:dyDescent="0.35">
      <c r="A194" s="91" t="s">
        <v>70</v>
      </c>
      <c r="B194" s="72">
        <v>0.41639999999999999</v>
      </c>
      <c r="C194" s="72">
        <v>0.4022</v>
      </c>
      <c r="D194" s="72">
        <v>0.4098</v>
      </c>
      <c r="E194" s="72">
        <v>0.42599999999999999</v>
      </c>
      <c r="F194" s="54">
        <v>0.39079999999999998</v>
      </c>
      <c r="G194" s="27"/>
    </row>
    <row r="195" spans="1:7" x14ac:dyDescent="0.35">
      <c r="A195" s="38" t="s">
        <v>144</v>
      </c>
      <c r="B195" s="9">
        <v>2.6894</v>
      </c>
      <c r="C195" s="9">
        <v>-4.6473000000000004</v>
      </c>
      <c r="D195" s="9">
        <v>-11.911799999999999</v>
      </c>
      <c r="E195" s="9">
        <v>-20.385999999999999</v>
      </c>
      <c r="F195" s="29">
        <v>-30.0456</v>
      </c>
      <c r="G195" s="27"/>
    </row>
    <row r="196" spans="1:7" x14ac:dyDescent="0.35">
      <c r="A196" s="38" t="s">
        <v>76</v>
      </c>
      <c r="B196" s="9">
        <v>0.94330000000000003</v>
      </c>
      <c r="C196" s="9">
        <v>0.70750000000000002</v>
      </c>
      <c r="D196" s="9">
        <v>0.48320000000000002</v>
      </c>
      <c r="E196" s="9">
        <v>0.42049999999999998</v>
      </c>
      <c r="F196" s="29">
        <v>0.39340000000000003</v>
      </c>
      <c r="G196" s="27"/>
    </row>
    <row r="197" spans="1:7" x14ac:dyDescent="0.35">
      <c r="A197" s="38" t="s">
        <v>7</v>
      </c>
      <c r="B197" s="9">
        <v>-1.7606999999999999</v>
      </c>
      <c r="C197" s="9">
        <v>-8.1674000000000007</v>
      </c>
      <c r="D197" s="9">
        <v>-13.776999999999999</v>
      </c>
      <c r="E197" s="9">
        <v>-20.873999999999999</v>
      </c>
      <c r="F197" s="29">
        <v>-30.104199999999999</v>
      </c>
      <c r="G197" s="27"/>
    </row>
    <row r="198" spans="1:7" ht="15" thickBot="1" x14ac:dyDescent="0.4">
      <c r="A198" s="39" t="s">
        <v>53</v>
      </c>
      <c r="B198" s="30">
        <v>1.2151000000000001</v>
      </c>
      <c r="C198" s="30">
        <v>0.77839999999999998</v>
      </c>
      <c r="D198" s="30">
        <v>0.49209999999999998</v>
      </c>
      <c r="E198" s="30">
        <v>0.41810000000000003</v>
      </c>
      <c r="F198" s="31">
        <v>0.3926</v>
      </c>
      <c r="G198" s="27"/>
    </row>
    <row r="199" spans="1:7" x14ac:dyDescent="0.35">
      <c r="A199" s="27"/>
      <c r="B199" s="27"/>
      <c r="C199" s="27"/>
      <c r="D199" s="27"/>
      <c r="E199" s="27"/>
      <c r="F199" s="27"/>
      <c r="G199" s="27"/>
    </row>
    <row r="200" spans="1:7" ht="15" thickBot="1" x14ac:dyDescent="0.4"/>
    <row r="201" spans="1:7" x14ac:dyDescent="0.35">
      <c r="A201" s="92" t="s">
        <v>69</v>
      </c>
      <c r="B201" s="14"/>
      <c r="C201" s="93">
        <v>-8.1576000000000004</v>
      </c>
    </row>
    <row r="202" spans="1:7" x14ac:dyDescent="0.35">
      <c r="A202" s="91" t="s">
        <v>70</v>
      </c>
      <c r="B202" s="20"/>
      <c r="C202" s="94">
        <v>0.40889999999999999</v>
      </c>
    </row>
    <row r="203" spans="1:7" x14ac:dyDescent="0.35">
      <c r="A203" s="38" t="s">
        <v>150</v>
      </c>
      <c r="B203" s="20"/>
      <c r="C203" s="94">
        <v>-12.7606</v>
      </c>
    </row>
    <row r="204" spans="1:7" x14ac:dyDescent="0.35">
      <c r="A204" s="38" t="s">
        <v>53</v>
      </c>
      <c r="B204" s="20"/>
      <c r="C204" s="94">
        <v>0.50029999999999997</v>
      </c>
    </row>
    <row r="205" spans="1:7" x14ac:dyDescent="0.35">
      <c r="A205" s="38" t="s">
        <v>151</v>
      </c>
      <c r="B205" s="20"/>
      <c r="C205" s="94">
        <v>-8.1062999999999992</v>
      </c>
    </row>
    <row r="206" spans="1:7" ht="15" thickBot="1" x14ac:dyDescent="0.4">
      <c r="A206" s="39" t="s">
        <v>53</v>
      </c>
      <c r="B206" s="23"/>
      <c r="C206" s="95">
        <v>0.77159999999999995</v>
      </c>
    </row>
    <row r="207" spans="1:7" x14ac:dyDescent="0.35">
      <c r="A207" s="20"/>
      <c r="B207" s="20"/>
      <c r="C207" s="20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16"/>
  <sheetViews>
    <sheetView workbookViewId="0">
      <selection activeCell="B120" sqref="B120"/>
    </sheetView>
  </sheetViews>
  <sheetFormatPr defaultRowHeight="14.5" x14ac:dyDescent="0.35"/>
  <cols>
    <col min="1" max="1" width="37.1796875" customWidth="1"/>
    <col min="2" max="2" width="29.1796875" customWidth="1"/>
    <col min="3" max="3" width="24.6328125" customWidth="1"/>
    <col min="4" max="6" width="11.81640625" bestFit="1" customWidth="1"/>
  </cols>
  <sheetData>
    <row r="1" spans="1:7" x14ac:dyDescent="0.35">
      <c r="A1" s="7" t="s">
        <v>170</v>
      </c>
    </row>
    <row r="2" spans="1:7" x14ac:dyDescent="0.35">
      <c r="A2" t="s">
        <v>159</v>
      </c>
      <c r="B2" t="s">
        <v>0</v>
      </c>
    </row>
    <row r="3" spans="1:7" ht="15" thickBot="1" x14ac:dyDescent="0.4">
      <c r="A3" t="s">
        <v>198</v>
      </c>
    </row>
    <row r="4" spans="1:7" x14ac:dyDescent="0.35">
      <c r="A4" s="13" t="s">
        <v>40</v>
      </c>
      <c r="B4" s="36" t="s">
        <v>2</v>
      </c>
      <c r="C4" s="36" t="s">
        <v>41</v>
      </c>
      <c r="D4" s="36" t="s">
        <v>4</v>
      </c>
      <c r="E4" s="36" t="s">
        <v>5</v>
      </c>
      <c r="F4" s="47" t="s">
        <v>6</v>
      </c>
      <c r="G4" s="32" t="s">
        <v>166</v>
      </c>
    </row>
    <row r="5" spans="1:7" x14ac:dyDescent="0.35">
      <c r="A5" s="5" t="s">
        <v>169</v>
      </c>
      <c r="B5" s="59">
        <v>10.016999999999999</v>
      </c>
      <c r="C5" s="59">
        <v>5.1999999999999998E-3</v>
      </c>
      <c r="D5" s="59">
        <v>-10.0108</v>
      </c>
      <c r="E5" s="59">
        <v>-19.941700000000001</v>
      </c>
      <c r="F5" s="100">
        <v>-29.985800000000001</v>
      </c>
    </row>
    <row r="6" spans="1:7" x14ac:dyDescent="0.35">
      <c r="A6" s="5" t="s">
        <v>154</v>
      </c>
      <c r="B6" s="59">
        <v>0.33400000000000002</v>
      </c>
      <c r="C6" s="59">
        <v>0.37640000000000001</v>
      </c>
      <c r="D6" s="59">
        <v>0.36840000000000001</v>
      </c>
      <c r="E6" s="59">
        <v>0.34689999999999999</v>
      </c>
      <c r="F6" s="100">
        <v>0.35389999999999999</v>
      </c>
    </row>
    <row r="7" spans="1:7" x14ac:dyDescent="0.35">
      <c r="A7" s="5" t="s">
        <v>42</v>
      </c>
      <c r="B7" s="59">
        <v>-0.29899999999999999</v>
      </c>
      <c r="C7" s="97">
        <v>-10.532999999999999</v>
      </c>
      <c r="D7" s="97">
        <v>-20.492699999999999</v>
      </c>
      <c r="E7" s="97">
        <v>-30.348199999999999</v>
      </c>
      <c r="F7" s="101">
        <v>-40.4833</v>
      </c>
      <c r="G7">
        <f>34.036031961441/200</f>
        <v>0.17018015980720499</v>
      </c>
    </row>
    <row r="8" spans="1:7" x14ac:dyDescent="0.35">
      <c r="A8" s="5" t="s">
        <v>154</v>
      </c>
      <c r="B8" s="59">
        <v>1.0844</v>
      </c>
      <c r="C8" s="97">
        <v>1.016</v>
      </c>
      <c r="D8" s="97">
        <v>0.96919999999999995</v>
      </c>
      <c r="E8" s="97">
        <v>1.0161</v>
      </c>
      <c r="F8" s="101">
        <v>0.99170000000000003</v>
      </c>
    </row>
    <row r="9" spans="1:7" x14ac:dyDescent="0.35">
      <c r="A9" s="5" t="s">
        <v>152</v>
      </c>
      <c r="B9" s="59">
        <v>-0.25769999999999998</v>
      </c>
      <c r="C9" s="97">
        <v>-9.7469999999999999</v>
      </c>
      <c r="D9" s="97">
        <v>-15.945</v>
      </c>
      <c r="E9" s="97">
        <v>-17.548500000000001</v>
      </c>
      <c r="F9" s="101">
        <v>-17.7516</v>
      </c>
    </row>
    <row r="10" spans="1:7" x14ac:dyDescent="0.35">
      <c r="A10" s="5" t="s">
        <v>154</v>
      </c>
      <c r="B10" s="59">
        <v>1.0732999999999999</v>
      </c>
      <c r="C10" s="97">
        <v>0.98750000000000004</v>
      </c>
      <c r="D10" s="97">
        <v>0.76859999999999995</v>
      </c>
      <c r="E10" s="97">
        <v>0.32450000000000001</v>
      </c>
      <c r="F10" s="101">
        <v>0.1086</v>
      </c>
    </row>
    <row r="11" spans="1:7" x14ac:dyDescent="0.35">
      <c r="A11" s="5" t="s">
        <v>148</v>
      </c>
      <c r="B11" s="59">
        <v>-3.8923999999999999</v>
      </c>
      <c r="C11" s="97">
        <v>-13.7515</v>
      </c>
      <c r="D11" s="97">
        <v>-23.868400000000001</v>
      </c>
      <c r="E11" s="97">
        <v>-33.743299999999998</v>
      </c>
      <c r="F11" s="101">
        <v>-43.755000000000003</v>
      </c>
      <c r="G11">
        <f>67.6733615398406/200</f>
        <v>0.33836680769920302</v>
      </c>
    </row>
    <row r="12" spans="1:7" x14ac:dyDescent="0.35">
      <c r="A12" s="5" t="s">
        <v>154</v>
      </c>
      <c r="B12" s="59">
        <v>0.99550000000000005</v>
      </c>
      <c r="C12" s="97">
        <v>1.161</v>
      </c>
      <c r="D12" s="97">
        <v>1.0254000000000001</v>
      </c>
      <c r="E12" s="97">
        <v>1.0127999999999999</v>
      </c>
      <c r="F12" s="101">
        <v>1.1445000000000001</v>
      </c>
    </row>
    <row r="13" spans="1:7" x14ac:dyDescent="0.35">
      <c r="A13" s="5" t="s">
        <v>153</v>
      </c>
      <c r="B13" s="59">
        <v>-3.8243</v>
      </c>
      <c r="C13" s="97">
        <v>-12.9322</v>
      </c>
      <c r="D13" s="97">
        <v>-18.9573</v>
      </c>
      <c r="E13" s="97">
        <v>-20.362500000000001</v>
      </c>
      <c r="F13" s="101">
        <v>-20.562799999999999</v>
      </c>
    </row>
    <row r="14" spans="1:7" x14ac:dyDescent="0.35">
      <c r="A14" s="5" t="s">
        <v>154</v>
      </c>
      <c r="B14" s="9">
        <v>0.97599999999999998</v>
      </c>
      <c r="C14" s="97">
        <v>1.1217999999999999</v>
      </c>
      <c r="D14" s="97">
        <v>0.85319999999999996</v>
      </c>
      <c r="E14" s="97">
        <v>0.36549999999999999</v>
      </c>
      <c r="F14" s="101">
        <v>0.12570000000000001</v>
      </c>
    </row>
    <row r="15" spans="1:7" x14ac:dyDescent="0.35">
      <c r="A15" s="5" t="s">
        <v>156</v>
      </c>
      <c r="B15" s="9">
        <v>-2.3456000000000001</v>
      </c>
      <c r="C15" s="97">
        <v>-13.049799999999999</v>
      </c>
      <c r="D15" s="97">
        <v>-22.5517</v>
      </c>
      <c r="E15" s="97">
        <v>-32.542200000000001</v>
      </c>
      <c r="F15" s="101">
        <v>-42.238599999999998</v>
      </c>
      <c r="G15">
        <f>58.9917361736297/200</f>
        <v>0.29495868086814847</v>
      </c>
    </row>
    <row r="16" spans="1:7" x14ac:dyDescent="0.35">
      <c r="A16" s="5" t="s">
        <v>154</v>
      </c>
      <c r="B16" s="9">
        <v>0.94630000000000003</v>
      </c>
      <c r="C16" s="97">
        <v>1.1852</v>
      </c>
      <c r="D16" s="97">
        <v>1.0452999999999999</v>
      </c>
      <c r="E16" s="97">
        <v>1.0355000000000001</v>
      </c>
      <c r="F16" s="101">
        <v>1.044</v>
      </c>
    </row>
    <row r="17" spans="1:6" x14ac:dyDescent="0.35">
      <c r="A17" s="5" t="s">
        <v>155</v>
      </c>
      <c r="B17" s="9">
        <v>-2.1879</v>
      </c>
      <c r="C17" s="97">
        <v>-12.495900000000001</v>
      </c>
      <c r="D17" s="97">
        <v>-22.084499999999998</v>
      </c>
      <c r="E17" s="97">
        <v>-30.325099999999999</v>
      </c>
      <c r="F17" s="101">
        <v>-36.4617</v>
      </c>
    </row>
    <row r="18" spans="1:6" x14ac:dyDescent="0.35">
      <c r="A18" s="5" t="s">
        <v>154</v>
      </c>
      <c r="B18" s="9">
        <v>1.0165999999999999</v>
      </c>
      <c r="C18" s="97">
        <v>1.0869</v>
      </c>
      <c r="D18" s="97">
        <v>1.0253000000000001</v>
      </c>
      <c r="E18" s="97">
        <v>1.0752999999999999</v>
      </c>
      <c r="F18" s="101">
        <v>0.84219999999999995</v>
      </c>
    </row>
    <row r="19" spans="1:6" x14ac:dyDescent="0.35">
      <c r="A19" s="5" t="s">
        <v>157</v>
      </c>
      <c r="B19" s="9">
        <v>-2.3359999999999999</v>
      </c>
      <c r="C19" s="97">
        <v>-12.340199999999999</v>
      </c>
      <c r="D19" s="97">
        <v>-23.157599999999999</v>
      </c>
      <c r="E19" s="97">
        <v>-31.374500000000001</v>
      </c>
      <c r="F19" s="101">
        <v>-40.850499999999997</v>
      </c>
    </row>
    <row r="20" spans="1:6" ht="15" thickBot="1" x14ac:dyDescent="0.4">
      <c r="A20" s="6" t="s">
        <v>154</v>
      </c>
      <c r="B20" s="30">
        <v>1.0219</v>
      </c>
      <c r="C20" s="103">
        <v>1.1998</v>
      </c>
      <c r="D20" s="103">
        <v>1.0428999999999999</v>
      </c>
      <c r="E20" s="103">
        <v>1.1060000000000001</v>
      </c>
      <c r="F20" s="102">
        <v>1.0668</v>
      </c>
    </row>
    <row r="21" spans="1:6" x14ac:dyDescent="0.35">
      <c r="A21" s="20"/>
      <c r="B21" s="20"/>
      <c r="C21" s="20"/>
      <c r="D21" s="20"/>
      <c r="E21" s="20"/>
    </row>
    <row r="22" spans="1:6" ht="72.5" x14ac:dyDescent="0.35">
      <c r="A22" s="20"/>
      <c r="B22" s="96" t="s">
        <v>158</v>
      </c>
      <c r="C22" s="20"/>
      <c r="D22" s="20"/>
      <c r="E22" s="20"/>
    </row>
    <row r="23" spans="1:6" ht="58" x14ac:dyDescent="0.35">
      <c r="A23" s="20"/>
      <c r="B23" s="96" t="s">
        <v>160</v>
      </c>
      <c r="C23" s="20"/>
      <c r="D23" s="20"/>
      <c r="E23" s="20"/>
    </row>
    <row r="24" spans="1:6" ht="15" thickBot="1" x14ac:dyDescent="0.4"/>
    <row r="25" spans="1:6" x14ac:dyDescent="0.35">
      <c r="A25" s="13"/>
      <c r="B25" s="15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149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0">
        <f>55.7775883674621/200</f>
        <v>0.27888794183731053</v>
      </c>
    </row>
    <row r="31" spans="1:6" x14ac:dyDescent="0.35">
      <c r="A31" s="7" t="s">
        <v>161</v>
      </c>
    </row>
    <row r="32" spans="1:6" x14ac:dyDescent="0.35">
      <c r="A32" t="s">
        <v>107</v>
      </c>
    </row>
    <row r="33" spans="1:8" ht="15" thickBot="1" x14ac:dyDescent="0.4">
      <c r="A33" t="s">
        <v>108</v>
      </c>
    </row>
    <row r="34" spans="1:8" x14ac:dyDescent="0.35">
      <c r="A34" s="61" t="s">
        <v>109</v>
      </c>
      <c r="B34" s="62">
        <v>-10</v>
      </c>
      <c r="C34" s="62">
        <v>0</v>
      </c>
      <c r="D34" s="62">
        <v>10</v>
      </c>
      <c r="E34" s="62">
        <v>20</v>
      </c>
      <c r="F34" s="62">
        <v>30</v>
      </c>
      <c r="G34" s="63">
        <v>40</v>
      </c>
      <c r="H34" t="s">
        <v>166</v>
      </c>
    </row>
    <row r="35" spans="1:8" x14ac:dyDescent="0.35">
      <c r="A35" s="5" t="s">
        <v>110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2">
        <v>-39.999699999999997</v>
      </c>
    </row>
    <row r="36" spans="1:8" x14ac:dyDescent="0.35">
      <c r="A36" s="5" t="s">
        <v>146</v>
      </c>
      <c r="C36" s="18">
        <v>-10.0745</v>
      </c>
      <c r="G36" s="22"/>
      <c r="H36" s="18">
        <f>103.243407487869/10</f>
        <v>10.3243407487869</v>
      </c>
    </row>
    <row r="37" spans="1:8" x14ac:dyDescent="0.35">
      <c r="A37" s="5" t="s">
        <v>162</v>
      </c>
      <c r="C37" s="18">
        <v>0.19120000000000001</v>
      </c>
      <c r="G37" s="22"/>
    </row>
    <row r="38" spans="1:8" x14ac:dyDescent="0.35">
      <c r="A38" s="64" t="s">
        <v>111</v>
      </c>
      <c r="B38" s="65">
        <v>3.8721999999999999</v>
      </c>
      <c r="C38" s="65">
        <v>8.2391000000000005</v>
      </c>
      <c r="D38" s="65">
        <v>11.548999999999999</v>
      </c>
      <c r="E38" s="65">
        <v>15.2288</v>
      </c>
      <c r="F38" s="65">
        <v>16.989699999999999</v>
      </c>
      <c r="G38" s="66">
        <v>15.2288</v>
      </c>
    </row>
    <row r="39" spans="1:8" x14ac:dyDescent="0.35">
      <c r="A39" s="5" t="s">
        <v>112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2">
        <v>-39.999499999999998</v>
      </c>
    </row>
    <row r="40" spans="1:8" x14ac:dyDescent="0.35">
      <c r="A40" s="5" t="s">
        <v>147</v>
      </c>
      <c r="C40" s="18">
        <v>-10.035600000000001</v>
      </c>
      <c r="G40" s="22"/>
      <c r="H40" s="18">
        <f>65.1636457443237/10</f>
        <v>6.5163645744323704</v>
      </c>
    </row>
    <row r="41" spans="1:8" x14ac:dyDescent="0.35">
      <c r="A41" s="5" t="s">
        <v>163</v>
      </c>
      <c r="C41" s="18">
        <v>0.19500000000000001</v>
      </c>
      <c r="G41" s="22"/>
    </row>
    <row r="42" spans="1:8" x14ac:dyDescent="0.35">
      <c r="A42" s="64" t="s">
        <v>111</v>
      </c>
      <c r="B42" s="65">
        <v>3.9794</v>
      </c>
      <c r="C42" s="65">
        <v>8.2391000000000005</v>
      </c>
      <c r="D42" s="65">
        <v>11.548999999999999</v>
      </c>
      <c r="E42" s="65">
        <v>15.2288</v>
      </c>
      <c r="F42" s="65">
        <v>16.989699999999999</v>
      </c>
      <c r="G42" s="66">
        <v>15.2288</v>
      </c>
    </row>
    <row r="43" spans="1:8" x14ac:dyDescent="0.35">
      <c r="A43" s="5" t="s">
        <v>113</v>
      </c>
      <c r="C43">
        <v>-5.3365</v>
      </c>
      <c r="G43" s="22"/>
    </row>
    <row r="44" spans="1:8" x14ac:dyDescent="0.35">
      <c r="A44" s="5" t="s">
        <v>114</v>
      </c>
      <c r="C44">
        <v>-5.3365</v>
      </c>
      <c r="G44" s="22"/>
    </row>
    <row r="45" spans="1:8" x14ac:dyDescent="0.35">
      <c r="A45" s="5" t="s">
        <v>115</v>
      </c>
      <c r="C45" s="27">
        <v>-11.2842</v>
      </c>
      <c r="G45" s="22"/>
    </row>
    <row r="46" spans="1:8" x14ac:dyDescent="0.35">
      <c r="A46" s="5" t="s">
        <v>116</v>
      </c>
      <c r="C46">
        <v>-7.2462999999999997</v>
      </c>
      <c r="G46" s="22"/>
    </row>
    <row r="47" spans="1:8" x14ac:dyDescent="0.35">
      <c r="A47" s="5" t="s">
        <v>168</v>
      </c>
      <c r="C47" s="18">
        <v>-2.3424</v>
      </c>
      <c r="G47" s="22"/>
      <c r="H47" s="18">
        <f>37.5523734092712/10</f>
        <v>3.7552373409271196</v>
      </c>
    </row>
    <row r="48" spans="1:8" x14ac:dyDescent="0.35">
      <c r="A48" s="5" t="s">
        <v>125</v>
      </c>
      <c r="C48" s="18">
        <v>9.2100000000000001E-2</v>
      </c>
      <c r="G48" s="22"/>
    </row>
    <row r="49" spans="1:9" x14ac:dyDescent="0.35">
      <c r="A49" s="5" t="s">
        <v>117</v>
      </c>
      <c r="C49" s="18" t="s">
        <v>164</v>
      </c>
      <c r="G49" s="22"/>
      <c r="H49" s="18">
        <f>73.5869255065917/10</f>
        <v>7.3586925506591694</v>
      </c>
    </row>
    <row r="50" spans="1:9" x14ac:dyDescent="0.35">
      <c r="A50" s="5" t="s">
        <v>125</v>
      </c>
      <c r="C50" s="18">
        <v>0.32890000000000003</v>
      </c>
      <c r="G50" s="22"/>
    </row>
    <row r="51" spans="1:9" x14ac:dyDescent="0.35">
      <c r="A51" s="5" t="s">
        <v>165</v>
      </c>
      <c r="C51" s="18" t="s">
        <v>167</v>
      </c>
      <c r="G51" s="22"/>
      <c r="H51" s="18">
        <f>146.174109458923/10</f>
        <v>14.617410945892299</v>
      </c>
    </row>
    <row r="52" spans="1:9" x14ac:dyDescent="0.35">
      <c r="A52" s="5" t="s">
        <v>125</v>
      </c>
      <c r="C52" s="18">
        <v>0.30059999999999998</v>
      </c>
      <c r="G52" s="22"/>
    </row>
    <row r="53" spans="1:9" ht="15" thickBot="1" x14ac:dyDescent="0.4">
      <c r="A53" s="6" t="s">
        <v>118</v>
      </c>
      <c r="B53" s="23"/>
      <c r="C53" s="99" t="s">
        <v>181</v>
      </c>
      <c r="D53" s="23"/>
      <c r="E53" s="23"/>
      <c r="F53" s="23"/>
      <c r="G53" s="24"/>
      <c r="H53" s="18">
        <f>254.527338504791/10</f>
        <v>25.452733850479099</v>
      </c>
      <c r="I53" s="18"/>
    </row>
    <row r="55" spans="1:9" ht="15" thickBot="1" x14ac:dyDescent="0.4"/>
    <row r="56" spans="1:9" x14ac:dyDescent="0.35">
      <c r="B56" s="87" t="s">
        <v>132</v>
      </c>
      <c r="C56" s="88">
        <v>-15.4787</v>
      </c>
      <c r="D56" s="27"/>
      <c r="E56" s="27"/>
    </row>
    <row r="57" spans="1:9" x14ac:dyDescent="0.35">
      <c r="B57" s="38" t="s">
        <v>125</v>
      </c>
      <c r="C57" s="83" t="s">
        <v>126</v>
      </c>
      <c r="D57" s="27"/>
      <c r="E57" s="27"/>
    </row>
    <row r="58" spans="1:9" x14ac:dyDescent="0.35">
      <c r="B58" s="38"/>
      <c r="C58" s="83"/>
      <c r="D58" s="27"/>
      <c r="E58" s="27"/>
    </row>
    <row r="59" spans="1:9" x14ac:dyDescent="0.35">
      <c r="B59" s="38" t="s">
        <v>124</v>
      </c>
      <c r="C59" s="83">
        <v>-15.4361</v>
      </c>
      <c r="D59" s="27"/>
      <c r="E59" s="27"/>
    </row>
    <row r="60" spans="1:9" x14ac:dyDescent="0.35">
      <c r="B60" s="38" t="s">
        <v>125</v>
      </c>
      <c r="C60" s="83" t="s">
        <v>129</v>
      </c>
      <c r="D60" s="27"/>
      <c r="E60" s="27"/>
    </row>
    <row r="61" spans="1:9" x14ac:dyDescent="0.35">
      <c r="B61" s="38"/>
      <c r="C61" s="83"/>
      <c r="D61" s="27"/>
      <c r="E61" s="27"/>
    </row>
    <row r="62" spans="1:9" x14ac:dyDescent="0.35">
      <c r="B62" s="38" t="s">
        <v>135</v>
      </c>
      <c r="C62" s="83">
        <v>-26.090299999999999</v>
      </c>
      <c r="D62" s="27"/>
      <c r="E62" s="27"/>
    </row>
    <row r="63" spans="1:9" x14ac:dyDescent="0.35">
      <c r="B63" s="38" t="s">
        <v>125</v>
      </c>
      <c r="C63" s="83" t="s">
        <v>127</v>
      </c>
      <c r="D63" s="27"/>
      <c r="E63" s="27"/>
    </row>
    <row r="64" spans="1:9" x14ac:dyDescent="0.35">
      <c r="B64" s="38"/>
      <c r="C64" s="83"/>
      <c r="D64" s="27"/>
      <c r="E64" s="27"/>
    </row>
    <row r="65" spans="1:7" x14ac:dyDescent="0.35">
      <c r="B65" s="38" t="s">
        <v>123</v>
      </c>
      <c r="C65" s="83">
        <v>-15.9239</v>
      </c>
      <c r="D65" s="27"/>
      <c r="E65" s="27"/>
    </row>
    <row r="66" spans="1:7" ht="15" thickBot="1" x14ac:dyDescent="0.4">
      <c r="B66" s="39" t="s">
        <v>125</v>
      </c>
      <c r="C66" s="86" t="s">
        <v>128</v>
      </c>
      <c r="D66" s="27"/>
      <c r="E66" s="27"/>
    </row>
    <row r="67" spans="1:7" x14ac:dyDescent="0.35">
      <c r="B67" s="82" t="s">
        <v>133</v>
      </c>
      <c r="C67" s="82"/>
      <c r="D67" s="27"/>
      <c r="E67" s="27"/>
    </row>
    <row r="68" spans="1:7" x14ac:dyDescent="0.35">
      <c r="B68" s="89" t="s">
        <v>134</v>
      </c>
      <c r="C68" s="27"/>
      <c r="D68" s="27"/>
      <c r="E68" s="27"/>
    </row>
    <row r="69" spans="1:7" x14ac:dyDescent="0.35">
      <c r="B69" s="38" t="s">
        <v>123</v>
      </c>
      <c r="C69" s="98">
        <v>-16.803100000000001</v>
      </c>
      <c r="D69" s="27"/>
      <c r="E69" s="27"/>
    </row>
    <row r="70" spans="1:7" ht="15" thickBot="1" x14ac:dyDescent="0.4">
      <c r="B70" s="39" t="s">
        <v>125</v>
      </c>
      <c r="C70" s="86" t="s">
        <v>131</v>
      </c>
      <c r="D70" s="27"/>
      <c r="E70" s="27"/>
    </row>
    <row r="71" spans="1:7" x14ac:dyDescent="0.35">
      <c r="B71" s="27"/>
      <c r="C71" s="27"/>
      <c r="D71" s="27"/>
      <c r="E71" s="27"/>
    </row>
    <row r="74" spans="1:7" x14ac:dyDescent="0.35">
      <c r="A74" s="7" t="s">
        <v>183</v>
      </c>
    </row>
    <row r="75" spans="1:7" x14ac:dyDescent="0.35">
      <c r="A75" t="s">
        <v>180</v>
      </c>
      <c r="B75" t="s">
        <v>0</v>
      </c>
    </row>
    <row r="76" spans="1:7" ht="15" thickBot="1" x14ac:dyDescent="0.4">
      <c r="A76" t="s">
        <v>175</v>
      </c>
    </row>
    <row r="77" spans="1:7" x14ac:dyDescent="0.35">
      <c r="A77" s="13" t="s">
        <v>40</v>
      </c>
      <c r="B77" s="36" t="s">
        <v>50</v>
      </c>
      <c r="C77" s="36" t="s">
        <v>176</v>
      </c>
      <c r="D77" s="36" t="s">
        <v>177</v>
      </c>
      <c r="E77" s="36" t="s">
        <v>178</v>
      </c>
      <c r="F77" s="47" t="s">
        <v>179</v>
      </c>
      <c r="G77" s="32" t="s">
        <v>166</v>
      </c>
    </row>
    <row r="78" spans="1:7" x14ac:dyDescent="0.35">
      <c r="A78" s="110" t="s">
        <v>171</v>
      </c>
      <c r="B78" s="111">
        <v>6.5773000000000001</v>
      </c>
      <c r="C78" s="112">
        <v>-3.4483999999999999</v>
      </c>
      <c r="D78" s="112">
        <v>-13.467700000000001</v>
      </c>
      <c r="E78" s="112">
        <v>-23.496300000000002</v>
      </c>
      <c r="F78" s="113">
        <v>-33.437199999999997</v>
      </c>
      <c r="G78" s="27">
        <f>14.5102045536041/200</f>
        <v>7.2551022768020501E-2</v>
      </c>
    </row>
    <row r="79" spans="1:7" x14ac:dyDescent="0.35">
      <c r="A79" s="110" t="s">
        <v>154</v>
      </c>
      <c r="B79" s="111">
        <v>0.76670000000000005</v>
      </c>
      <c r="C79" s="112">
        <v>0.87109999999999999</v>
      </c>
      <c r="D79" s="112">
        <v>0.85460000000000003</v>
      </c>
      <c r="E79" s="112">
        <v>0.83240000000000003</v>
      </c>
      <c r="F79" s="113">
        <v>0.88029999999999997</v>
      </c>
      <c r="G79" s="27"/>
    </row>
    <row r="80" spans="1:7" x14ac:dyDescent="0.35">
      <c r="A80" s="5" t="s">
        <v>42</v>
      </c>
      <c r="B80" s="9">
        <v>24.692499999999999</v>
      </c>
      <c r="C80" s="97">
        <v>12.1965</v>
      </c>
      <c r="D80" s="97">
        <v>-6.3433000000000002</v>
      </c>
      <c r="E80" s="97">
        <v>-15.574299999999999</v>
      </c>
      <c r="F80" s="101">
        <v>-26.417899999999999</v>
      </c>
      <c r="G80" s="27">
        <f>10.0126116275787/200</f>
        <v>5.0063058137893496E-2</v>
      </c>
    </row>
    <row r="81" spans="1:7" x14ac:dyDescent="0.35">
      <c r="A81" s="5" t="s">
        <v>154</v>
      </c>
      <c r="B81" s="9">
        <v>4.1466000000000003</v>
      </c>
      <c r="C81" s="97">
        <v>8.0610999999999997</v>
      </c>
      <c r="D81" s="97">
        <v>1.9612000000000001</v>
      </c>
      <c r="E81" s="97">
        <v>3.4508000000000001</v>
      </c>
      <c r="F81" s="101">
        <v>1.7428999999999999</v>
      </c>
      <c r="G81" s="27"/>
    </row>
    <row r="82" spans="1:7" x14ac:dyDescent="0.35">
      <c r="A82" s="106" t="s">
        <v>148</v>
      </c>
      <c r="B82" s="107">
        <v>24.7393</v>
      </c>
      <c r="C82" s="108">
        <v>12.0449</v>
      </c>
      <c r="D82" s="108">
        <v>-7.6127000000000002</v>
      </c>
      <c r="E82" s="108">
        <v>-16.134399999999999</v>
      </c>
      <c r="F82" s="109">
        <v>-28.211300000000001</v>
      </c>
      <c r="G82" s="27">
        <f>18.9219133853912/200</f>
        <v>9.4609566926956004E-2</v>
      </c>
    </row>
    <row r="83" spans="1:7" x14ac:dyDescent="0.35">
      <c r="A83" s="106" t="s">
        <v>154</v>
      </c>
      <c r="B83" s="107">
        <v>4.3129999999999997</v>
      </c>
      <c r="C83" s="108">
        <v>8.2604000000000006</v>
      </c>
      <c r="D83" s="108">
        <v>2.4744000000000002</v>
      </c>
      <c r="E83" s="108">
        <v>5.1573000000000002</v>
      </c>
      <c r="F83" s="109">
        <v>1.5481</v>
      </c>
    </row>
    <row r="84" spans="1:7" x14ac:dyDescent="0.35">
      <c r="A84" s="5" t="s">
        <v>172</v>
      </c>
      <c r="B84" s="59"/>
      <c r="C84" s="97"/>
      <c r="D84" s="97"/>
      <c r="E84" s="97"/>
      <c r="F84" s="101"/>
    </row>
    <row r="85" spans="1:7" x14ac:dyDescent="0.35">
      <c r="A85" s="5" t="s">
        <v>154</v>
      </c>
      <c r="B85" s="9"/>
      <c r="C85" s="97"/>
      <c r="D85" s="97"/>
      <c r="E85" s="97"/>
      <c r="F85" s="101"/>
    </row>
    <row r="86" spans="1:7" x14ac:dyDescent="0.35">
      <c r="A86" s="5" t="s">
        <v>173</v>
      </c>
      <c r="B86" s="59"/>
      <c r="C86" s="97"/>
      <c r="D86" s="97"/>
      <c r="E86" s="97"/>
      <c r="F86" s="101"/>
    </row>
    <row r="87" spans="1:7" x14ac:dyDescent="0.35">
      <c r="A87" s="5" t="s">
        <v>154</v>
      </c>
      <c r="B87" s="9"/>
      <c r="C87" s="97"/>
      <c r="D87" s="97"/>
      <c r="E87" s="97"/>
      <c r="F87" s="101"/>
    </row>
    <row r="88" spans="1:7" x14ac:dyDescent="0.35">
      <c r="A88" s="64" t="s">
        <v>156</v>
      </c>
      <c r="B88" s="114">
        <v>21.093800000000002</v>
      </c>
      <c r="C88" s="115">
        <v>10.8035</v>
      </c>
      <c r="D88" s="115">
        <v>-8.0739999999999998</v>
      </c>
      <c r="E88" s="115">
        <v>-17.941099999999999</v>
      </c>
      <c r="F88" s="116">
        <v>-27.476400000000002</v>
      </c>
      <c r="G88">
        <f>12.0926365852355/200</f>
        <v>6.04631829261775E-2</v>
      </c>
    </row>
    <row r="89" spans="1:7" x14ac:dyDescent="0.35">
      <c r="A89" s="64" t="s">
        <v>154</v>
      </c>
      <c r="B89" s="114">
        <v>2.9011</v>
      </c>
      <c r="C89" s="115">
        <v>8.9991000000000003</v>
      </c>
      <c r="D89" s="115">
        <v>1.4996</v>
      </c>
      <c r="E89" s="115">
        <v>1.7119</v>
      </c>
      <c r="F89" s="116">
        <v>1.5530999999999999</v>
      </c>
    </row>
    <row r="90" spans="1:7" x14ac:dyDescent="0.35">
      <c r="A90" s="5" t="s">
        <v>190</v>
      </c>
      <c r="B90" s="9" t="s">
        <v>192</v>
      </c>
      <c r="C90" s="97"/>
      <c r="D90" s="97">
        <v>-7.4996</v>
      </c>
      <c r="E90" s="97"/>
      <c r="F90" s="101"/>
    </row>
    <row r="91" spans="1:7" x14ac:dyDescent="0.35">
      <c r="A91" s="5" t="s">
        <v>154</v>
      </c>
      <c r="B91" s="9"/>
      <c r="C91" s="97"/>
      <c r="D91" s="97">
        <v>1.8466</v>
      </c>
      <c r="E91" s="97"/>
      <c r="F91" s="101"/>
    </row>
    <row r="92" spans="1:7" x14ac:dyDescent="0.35">
      <c r="A92" s="5" t="s">
        <v>191</v>
      </c>
      <c r="B92" s="9"/>
      <c r="C92" s="97"/>
      <c r="D92" s="97">
        <v>-7.8452000000000002</v>
      </c>
      <c r="E92" s="97"/>
      <c r="F92" s="101"/>
    </row>
    <row r="93" spans="1:7" x14ac:dyDescent="0.35">
      <c r="A93" s="5"/>
      <c r="B93" s="9"/>
      <c r="C93" s="97"/>
      <c r="D93" s="97"/>
      <c r="E93" s="97"/>
      <c r="F93" s="101"/>
    </row>
    <row r="94" spans="1:7" x14ac:dyDescent="0.35">
      <c r="A94" s="117" t="s">
        <v>182</v>
      </c>
      <c r="B94" s="118">
        <v>19.848700000000001</v>
      </c>
      <c r="C94" s="119">
        <v>6.1003999999999996</v>
      </c>
      <c r="D94" s="119">
        <v>-8.1217000000000006</v>
      </c>
      <c r="E94" s="119">
        <v>-17.959700000000002</v>
      </c>
      <c r="F94" s="120">
        <v>-27.630199999999999</v>
      </c>
      <c r="G94">
        <f>23.5590772628784/200</f>
        <v>0.117795386314392</v>
      </c>
    </row>
    <row r="95" spans="1:7" x14ac:dyDescent="0.35">
      <c r="A95" s="117" t="s">
        <v>154</v>
      </c>
      <c r="B95" s="118">
        <v>4.1829999999999998</v>
      </c>
      <c r="C95" s="119">
        <v>6.6140999999999996</v>
      </c>
      <c r="D95" s="119">
        <v>1.5213000000000001</v>
      </c>
      <c r="E95" s="119">
        <v>1.6759999999999999</v>
      </c>
      <c r="F95" s="120">
        <v>1.5582</v>
      </c>
    </row>
    <row r="96" spans="1:7" x14ac:dyDescent="0.35">
      <c r="A96" s="5" t="s">
        <v>174</v>
      </c>
      <c r="B96" s="9"/>
      <c r="C96" s="97"/>
      <c r="D96" s="97"/>
      <c r="E96" s="97"/>
      <c r="F96" s="101"/>
    </row>
    <row r="97" spans="1:6" ht="15" thickBot="1" x14ac:dyDescent="0.4">
      <c r="A97" s="6" t="s">
        <v>154</v>
      </c>
      <c r="B97" s="30"/>
      <c r="C97" s="103"/>
      <c r="D97" s="103"/>
      <c r="E97" s="103"/>
      <c r="F97" s="102"/>
    </row>
    <row r="98" spans="1:6" x14ac:dyDescent="0.35">
      <c r="A98" s="20"/>
      <c r="B98" s="20"/>
      <c r="C98" s="20"/>
      <c r="D98" s="20"/>
      <c r="E98" s="20"/>
    </row>
    <row r="100" spans="1:6" x14ac:dyDescent="0.35">
      <c r="A100" t="s">
        <v>184</v>
      </c>
    </row>
    <row r="101" spans="1:6" ht="15" thickBot="1" x14ac:dyDescent="0.4">
      <c r="A101" t="s">
        <v>195</v>
      </c>
    </row>
    <row r="102" spans="1:6" x14ac:dyDescent="0.35">
      <c r="A102" s="13" t="s">
        <v>185</v>
      </c>
      <c r="B102" s="36" t="s">
        <v>193</v>
      </c>
      <c r="C102" s="47" t="s">
        <v>194</v>
      </c>
    </row>
    <row r="103" spans="1:6" x14ac:dyDescent="0.35">
      <c r="A103" s="5" t="s">
        <v>186</v>
      </c>
      <c r="B103" s="59" t="s">
        <v>189</v>
      </c>
      <c r="C103" s="100">
        <v>-1.1000000000000001E-3</v>
      </c>
    </row>
    <row r="104" spans="1:6" x14ac:dyDescent="0.35">
      <c r="A104" s="5" t="s">
        <v>187</v>
      </c>
      <c r="B104" s="59">
        <v>10.7</v>
      </c>
      <c r="C104" s="100">
        <v>11.33</v>
      </c>
    </row>
    <row r="105" spans="1:6" ht="15" thickBot="1" x14ac:dyDescent="0.4">
      <c r="A105" s="6" t="s">
        <v>188</v>
      </c>
      <c r="B105" s="104">
        <v>45.5</v>
      </c>
      <c r="C105" s="105">
        <v>60.37</v>
      </c>
    </row>
    <row r="106" spans="1:6" x14ac:dyDescent="0.35">
      <c r="A106" s="121" t="s">
        <v>197</v>
      </c>
    </row>
    <row r="107" spans="1:6" x14ac:dyDescent="0.35">
      <c r="A107" t="s">
        <v>196</v>
      </c>
    </row>
    <row r="109" spans="1:6" ht="15" thickBot="1" x14ac:dyDescent="0.4">
      <c r="A109" s="123" t="s">
        <v>199</v>
      </c>
    </row>
    <row r="110" spans="1:6" x14ac:dyDescent="0.35">
      <c r="A110" s="13" t="s">
        <v>185</v>
      </c>
      <c r="B110" s="47" t="s">
        <v>202</v>
      </c>
    </row>
    <row r="111" spans="1:6" x14ac:dyDescent="0.35">
      <c r="A111" s="5" t="s">
        <v>200</v>
      </c>
      <c r="B111" s="100">
        <v>5.1999999999999998E-3</v>
      </c>
    </row>
    <row r="112" spans="1:6" ht="15" thickBot="1" x14ac:dyDescent="0.4">
      <c r="A112" s="6" t="s">
        <v>154</v>
      </c>
      <c r="B112" s="105">
        <v>0.37640000000000001</v>
      </c>
    </row>
    <row r="113" spans="1:3" ht="15" thickBot="1" x14ac:dyDescent="0.4">
      <c r="A113" s="20"/>
      <c r="B113" s="20"/>
    </row>
    <row r="114" spans="1:3" x14ac:dyDescent="0.35">
      <c r="A114" s="13" t="s">
        <v>185</v>
      </c>
      <c r="B114" s="47" t="s">
        <v>201</v>
      </c>
      <c r="C114" s="28" t="s">
        <v>203</v>
      </c>
    </row>
    <row r="115" spans="1:3" x14ac:dyDescent="0.35">
      <c r="A115" s="5" t="s">
        <v>187</v>
      </c>
      <c r="B115" s="100">
        <v>31.4848</v>
      </c>
      <c r="C115" s="28">
        <v>25.6937</v>
      </c>
    </row>
    <row r="116" spans="1:3" ht="15" thickBot="1" x14ac:dyDescent="0.4">
      <c r="A116" s="122" t="s">
        <v>154</v>
      </c>
      <c r="B116" s="105">
        <v>2.2843</v>
      </c>
      <c r="C116" s="28">
        <v>2.0991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2022-07-06T19:58:51Z</dcterms:modified>
</cp:coreProperties>
</file>