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1FA69B9B-5881-41DD-99A8-4AB6E5C7C08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3" l="1"/>
  <c r="H53" i="3"/>
  <c r="G88" i="3"/>
  <c r="G82" i="3"/>
  <c r="G80" i="3"/>
  <c r="G78" i="3"/>
  <c r="G15" i="3"/>
  <c r="G11" i="3"/>
  <c r="G7" i="3"/>
  <c r="H47" i="3"/>
  <c r="H51" i="3"/>
  <c r="H49" i="3"/>
  <c r="H40" i="3"/>
  <c r="H36" i="3"/>
  <c r="B28" i="3"/>
  <c r="B27" i="3"/>
  <c r="B26" i="3"/>
  <c r="I92" i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<sst xmlns="http://schemas.openxmlformats.org/spreadsheetml/2006/main" count="334" uniqueCount="201">
  <si>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</si>
  <si>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</si>
  <si>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</si>
  <si>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</si>
  <si>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</si>
  <si>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</si>
  <si>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</si>
  <si>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</si>
  <si>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</si>
  <si>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</si>
  <si>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</si>
  <si>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</si>
  <si>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</si>
  <si>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</si>
  <si>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</si>
  <si>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</si>
  <si>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</si>
  <si>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</si>
  <si>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</si>
  <si>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</si>
  <si>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</si>
  <si>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</si>
  <si>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</si>
  <si>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</si>
  <si>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</si>
  <si>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</si>
  <si>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</si>
  <si>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</si>
  <si>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</si>
  <si>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</si>
  <si>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</si>
  <si>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</si>
  <si>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</si>
  <si>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</si>
  <si>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</si>
  <si>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</si>
  <si>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</si>
  <si>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</si>
  <si>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</si>
  <si>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</si>
  <si>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</si>
  <si>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</si>
  <si>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</si>
  <si>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</si>
  <si>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</si>
  <si>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</si>
  <si>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</si>
  <si>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</si>
  <si>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</si>
  <si>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</si>
  <si>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</si>
  <si>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</si>
  <si>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</si>
  <si>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</si>
  <si>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</si>
  <si>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</si>
  <si>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</si>
  <si>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</si>
  <si>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</si>
  <si>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</si>
  <si>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</si>
  <si>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</si>
  <si>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</si>
  <si>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</si>
  <si>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</si>
  <si>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</si>
  <si>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</si>
  <si>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</si>
  <si>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</si>
  <si>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</si>
  <si>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</si>
  <si>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</si>
  <si>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</si>
  <si>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</si>
  <si>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</si>
  <si>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</si>
  <si>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</si>
  <si>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</si>
  <si>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</si>
  <si>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</si>
  <si>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</si>
  <si>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</si>
  <si>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</si>
  <si>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</si>
  <si>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</si>
  <si>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</si>
  <si>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</si>
  <si>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</si>
  <si>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</si>
  <si>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</si>
  <si>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</si>
  <si>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</si>
  <si>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</si>
  <si>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</si>
  <si>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</si>
  <si>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</si>
  <si>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</si>
  <si>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</si>
  <si>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</si>
  <si>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</si>
  <si>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</si>
  <si>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</si>
  <si>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</si>
  <si>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</si>
  <si>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</si>
  <si>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</si>
  <si>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</si>
  <si>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</si>
  <si>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</si>
  <si>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</si>
  <si>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</si>
  <si>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</si>
  <si>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</si>
  <si>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</si>
  <si>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</si>
  <si>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</si>
  <si>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</si>
  <si>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</si>
  <si>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</si>
  <si>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</si>
  <si>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</si>
  <si>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</si>
  <si>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</si>
  <si>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</si>
  <si>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</si>
  <si>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</si>
  <si>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</si>
  <si>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</si>
  <si>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</si>
  <si>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</si>
  <si>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</si>
  <si>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</si>
  <si>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</si>
  <si>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</si>
  <si>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</si>
  <si>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</si>
  <si>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</si>
  <si>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</si>
  <si>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</si>
  <si>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</si>
  <si>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</si>
  <si>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</si>
  <si>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</si>
  <si>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</si>
  <si>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</si>
  <si>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</si>
  <si>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</si>
  <si>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</si>
  <si>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</si>
  <si>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</si>
  <si>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</si>
  <si>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</si>
  <si>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</si>
  <si>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</si>
  <si>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H = H_rot1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</si>
  <si>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</si>
  <si>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</si>
  <si>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</si>
  <si>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</si>
  <si>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</si>
  <si>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</si>
  <si>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</si>
  <si>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</si>
  <si>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</si>
  <si>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</si>
  <si>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</si>
  <si>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</si>
  <si>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</si>
  <si>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</si>
  <si>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</si>
  <si>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</si>
  <si>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RNN J=2 [dB]</t>
  </si>
  <si>
    <t>upper bound (observation * H_inv) [dB]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</si>
  <si>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</si>
  <si>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</si>
  <si>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</si>
  <si>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</si>
  <si>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</si>
  <si>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</si>
  <si>
    <t>[0, 0]</t>
  </si>
  <si>
    <t>10,10</t>
  </si>
  <si>
    <t>20,20</t>
  </si>
  <si>
    <t>30,30</t>
  </si>
  <si>
    <t>T=20, v = 0 dB</t>
  </si>
  <si>
    <t>On our dataset: -8.47414493560791</t>
  </si>
  <si>
    <t xml:space="preserve">RTSNet 2pass[dB] </t>
  </si>
  <si>
    <t>3) NL observation (change date 6.29)</t>
  </si>
  <si>
    <t>LMMSE baseline</t>
  </si>
  <si>
    <t>MSE(x_hat-x)</t>
  </si>
  <si>
    <t>H = I [dB]</t>
  </si>
  <si>
    <t>h = spherical [dB]</t>
  </si>
  <si>
    <t>h(x)=sinx [dB]</t>
  </si>
  <si>
    <t>(0 [linear])-inf</t>
  </si>
  <si>
    <t xml:space="preserve">RTSNet full Composition Loss(alpha=0.5)[dB] </t>
  </si>
  <si>
    <t>Composition Loss change to h(x)-h(x_hat)</t>
  </si>
  <si>
    <t>converge to approx 22 then to NaN</t>
  </si>
  <si>
    <t>r=-inf [dB]</t>
  </si>
  <si>
    <t>r=0 [dB]</t>
  </si>
  <si>
    <t>N_T = 100, m=n=3, T=500, q=-inf</t>
  </si>
  <si>
    <t>Check Jacobian for linear H(not I)</t>
  </si>
  <si>
    <t>prior: truex+q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</si>
</sst>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/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6" borderId="4" xfId="0" applyFill="1" applyBorder="1"/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7" borderId="4" xfId="0" applyFill="1" applyBorder="1"/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85" workbookViewId="0">
      <selection activeCell="E187" sqref="E187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9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35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146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63</v>
      </c>
      <c r="G14" s="18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35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146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146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90</v>
      </c>
      <c r="B37" s="18"/>
      <c r="C37" s="18"/>
      <c r="D37" s="18"/>
      <c r="E37" s="18"/>
      <c r="F37" s="18"/>
      <c r="G37" s="18"/>
    </row>
    <row r="38" spans="1:7" x14ac:dyDescent="0.35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35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35">
      <c r="A41" s="12" t="s">
        <v>146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62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80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35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79</v>
      </c>
    </row>
    <row r="51" spans="1:9" x14ac:dyDescent="0.35">
      <c r="A51" s="12" t="s">
        <v>146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77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53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81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62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91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36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147</v>
      </c>
      <c r="G60" s="47">
        <v>30.081099999999999</v>
      </c>
      <c r="H60" s="36"/>
      <c r="I60" s="33"/>
    </row>
    <row r="61" spans="1:9" x14ac:dyDescent="0.35">
      <c r="A61" s="51" t="s">
        <v>69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35">
      <c r="A62" s="51" t="s">
        <v>70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78</v>
      </c>
      <c r="B63" s="18"/>
      <c r="C63" s="30">
        <v>-7.2916999999999996</v>
      </c>
      <c r="D63" s="18"/>
      <c r="E63" s="35"/>
      <c r="F63" s="12" t="s">
        <v>76</v>
      </c>
      <c r="G63" s="8">
        <v>-6.7626999999999997</v>
      </c>
      <c r="H63" s="9"/>
      <c r="I63" s="33"/>
    </row>
    <row r="64" spans="1:9" x14ac:dyDescent="0.35">
      <c r="A64" s="12" t="s">
        <v>77</v>
      </c>
      <c r="B64" s="18"/>
      <c r="C64" s="30">
        <v>0.90980000000000005</v>
      </c>
      <c r="D64" s="18"/>
      <c r="E64" s="35"/>
      <c r="F64" s="12" t="s">
        <v>77</v>
      </c>
      <c r="G64" s="8">
        <v>0.88480000000000003</v>
      </c>
      <c r="H64" s="9"/>
      <c r="I64" s="33"/>
    </row>
    <row r="65" spans="1:11" x14ac:dyDescent="0.35">
      <c r="A65" s="12" t="s">
        <v>74</v>
      </c>
      <c r="B65" s="18"/>
      <c r="C65" s="30">
        <v>-11.7737</v>
      </c>
      <c r="D65" s="18"/>
      <c r="E65" s="35"/>
      <c r="F65" s="12" t="s">
        <v>75</v>
      </c>
      <c r="G65" s="8">
        <v>-11.523199999999999</v>
      </c>
      <c r="H65" s="9"/>
      <c r="I65" s="33"/>
    </row>
    <row r="66" spans="1:11" x14ac:dyDescent="0.35">
      <c r="A66" s="12" t="s">
        <v>53</v>
      </c>
      <c r="B66" s="18"/>
      <c r="C66" s="30">
        <v>1.2115</v>
      </c>
      <c r="D66" s="18"/>
      <c r="E66" s="35"/>
      <c r="F66" s="12" t="s">
        <v>53</v>
      </c>
      <c r="G66" s="8">
        <v>1.1852</v>
      </c>
      <c r="H66" s="9"/>
      <c r="I66" s="33"/>
    </row>
    <row r="67" spans="1:11" x14ac:dyDescent="0.35">
      <c r="A67" s="53" t="s">
        <v>71</v>
      </c>
      <c r="B67" s="35"/>
      <c r="C67" s="54">
        <v>-11.471500000000001</v>
      </c>
      <c r="D67" s="18"/>
      <c r="E67" s="33"/>
      <c r="F67" s="12" t="s">
        <v>73</v>
      </c>
      <c r="G67" s="8">
        <v>9.0884</v>
      </c>
      <c r="H67" s="35"/>
      <c r="I67" s="33"/>
    </row>
    <row r="68" spans="1:11" ht="15" thickBot="1" x14ac:dyDescent="0.4">
      <c r="A68" s="53" t="s">
        <v>55</v>
      </c>
      <c r="B68" s="35"/>
      <c r="C68" s="54">
        <v>1.2063999999999999</v>
      </c>
      <c r="D68" s="18"/>
      <c r="E68" s="35"/>
      <c r="F68" s="13" t="s">
        <v>54</v>
      </c>
      <c r="G68" s="11">
        <v>2.7212000000000001</v>
      </c>
      <c r="H68" s="35"/>
      <c r="I68" s="33"/>
    </row>
    <row r="69" spans="1:11" x14ac:dyDescent="0.35">
      <c r="A69" s="53" t="s">
        <v>72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54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140</v>
      </c>
      <c r="B72" s="18"/>
      <c r="C72" s="18"/>
      <c r="D72" s="18"/>
      <c r="E72" s="18"/>
      <c r="F72" s="18"/>
      <c r="G72" s="18"/>
    </row>
    <row r="73" spans="1:11" x14ac:dyDescent="0.35">
      <c r="A73" s="19" t="s">
        <v>96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122</v>
      </c>
      <c r="B75" s="1"/>
      <c r="F75" s="28"/>
    </row>
    <row r="76" spans="1:11" x14ac:dyDescent="0.35">
      <c r="A76" s="72"/>
      <c r="B76" s="73" t="s">
        <v>99</v>
      </c>
      <c r="C76" s="20" t="s">
        <v>100</v>
      </c>
      <c r="D76" s="73" t="s">
        <v>46</v>
      </c>
      <c r="E76" s="20" t="s">
        <v>98</v>
      </c>
      <c r="F76" s="73" t="s">
        <v>47</v>
      </c>
      <c r="G76" s="74" t="s">
        <v>97</v>
      </c>
      <c r="H76" s="73" t="s">
        <v>101</v>
      </c>
      <c r="I76" s="74" t="s">
        <v>102</v>
      </c>
      <c r="J76" s="73" t="s">
        <v>107</v>
      </c>
      <c r="K76" s="75" t="s">
        <v>108</v>
      </c>
    </row>
    <row r="77" spans="1:11" x14ac:dyDescent="0.35">
      <c r="A77" s="12" t="s">
        <v>146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35">
      <c r="A78" s="12" t="s">
        <v>77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35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35">
      <c r="A80" s="12" t="s">
        <v>53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35">
      <c r="A81" s="12" t="s">
        <v>123</v>
      </c>
      <c r="B81" s="9">
        <v>-11.2082</v>
      </c>
      <c r="C81" s="9">
        <f>8.5537621974945/200</f>
        <v>4.2768810987472497E-2</v>
      </c>
      <c r="D81" s="9" t="s">
        <v>132</v>
      </c>
      <c r="E81" s="9">
        <f>8.43400382995605/200</f>
        <v>4.2170019149780247E-2</v>
      </c>
      <c r="F81" s="9" t="s">
        <v>124</v>
      </c>
      <c r="G81" s="9">
        <f>10.424521446228/200</f>
        <v>5.2122607231140004E-2</v>
      </c>
      <c r="H81" s="50" t="s">
        <v>139</v>
      </c>
      <c r="I81" s="9">
        <f>13.5266025066375/200</f>
        <v>6.76330125331875E-2</v>
      </c>
      <c r="J81" s="9"/>
      <c r="K81" s="30"/>
    </row>
    <row r="82" spans="1:11" x14ac:dyDescent="0.35">
      <c r="A82" s="12" t="s">
        <v>54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35">
      <c r="A83" s="77" t="s">
        <v>103</v>
      </c>
      <c r="B83" s="78"/>
      <c r="C83" s="78"/>
      <c r="D83" s="78" t="s">
        <v>105</v>
      </c>
      <c r="E83" s="78">
        <f>8.48960757255554/200</f>
        <v>4.2448037862777704E-2</v>
      </c>
      <c r="F83" s="78" t="s">
        <v>106</v>
      </c>
      <c r="G83" s="78">
        <f>9.56008505821228/200</f>
        <v>4.7800425291061405E-2</v>
      </c>
      <c r="H83" s="79" t="s">
        <v>104</v>
      </c>
      <c r="I83" s="78">
        <f>11.0999789237976/200</f>
        <v>5.5499894618988001E-2</v>
      </c>
      <c r="J83" s="79" t="s">
        <v>121</v>
      </c>
      <c r="K83" s="80">
        <f>12.9774138927459/200</f>
        <v>6.4887069463729505E-2</v>
      </c>
    </row>
    <row r="84" spans="1:11" s="71" customFormat="1" ht="15" thickBot="1" x14ac:dyDescent="0.4">
      <c r="A84" s="81" t="s">
        <v>62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35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">
      <c r="A86" s="35" t="s">
        <v>138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35">
      <c r="A87" s="72"/>
      <c r="B87" s="73" t="s">
        <v>99</v>
      </c>
      <c r="C87" s="20" t="s">
        <v>100</v>
      </c>
      <c r="D87" s="73" t="s">
        <v>46</v>
      </c>
      <c r="E87" s="20" t="s">
        <v>98</v>
      </c>
      <c r="F87" s="73" t="s">
        <v>47</v>
      </c>
      <c r="G87" s="74" t="s">
        <v>97</v>
      </c>
      <c r="H87" s="73" t="s">
        <v>101</v>
      </c>
      <c r="I87" s="75" t="s">
        <v>102</v>
      </c>
      <c r="J87" s="85"/>
      <c r="K87" s="33"/>
    </row>
    <row r="88" spans="1:11" x14ac:dyDescent="0.35">
      <c r="A88" s="12" t="s">
        <v>146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35">
      <c r="A89" s="12" t="s">
        <v>77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35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35">
      <c r="A91" s="12" t="s">
        <v>53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35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">
      <c r="A93" s="13" t="s">
        <v>54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35">
      <c r="A98" s="7" t="s">
        <v>92</v>
      </c>
    </row>
    <row r="99" spans="1:7" x14ac:dyDescent="0.35">
      <c r="A99" s="19" t="s">
        <v>94</v>
      </c>
    </row>
    <row r="100" spans="1:7" x14ac:dyDescent="0.35">
      <c r="A100" s="28" t="s">
        <v>9</v>
      </c>
    </row>
    <row r="101" spans="1:7" ht="15" thickBot="1" x14ac:dyDescent="0.4">
      <c r="A101" t="s">
        <v>10</v>
      </c>
    </row>
    <row r="102" spans="1:7" x14ac:dyDescent="0.35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35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35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35">
      <c r="A105" s="5"/>
      <c r="B105" s="50"/>
      <c r="C105" s="9"/>
      <c r="D105" s="9"/>
      <c r="E105" s="9"/>
      <c r="F105" s="9"/>
      <c r="G105" s="49"/>
    </row>
    <row r="106" spans="1:7" x14ac:dyDescent="0.35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35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35">
      <c r="A108" s="5"/>
      <c r="B108" s="50"/>
      <c r="C108" s="9"/>
      <c r="D108" s="9"/>
      <c r="E108" s="9"/>
      <c r="F108" s="9"/>
      <c r="G108" s="49"/>
    </row>
    <row r="109" spans="1:7" x14ac:dyDescent="0.35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35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35">
      <c r="A111" s="5"/>
      <c r="B111" s="50"/>
      <c r="C111" s="9"/>
      <c r="D111" s="9"/>
      <c r="E111" s="9"/>
      <c r="F111" s="9"/>
      <c r="G111" s="30"/>
    </row>
    <row r="112" spans="1:7" x14ac:dyDescent="0.35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35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35">
      <c r="A114" s="5"/>
      <c r="B114" s="50"/>
      <c r="C114" s="50"/>
      <c r="D114" s="50"/>
      <c r="E114" s="50"/>
      <c r="F114" s="50"/>
      <c r="G114" s="49"/>
    </row>
    <row r="115" spans="1:7" x14ac:dyDescent="0.35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35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35">
      <c r="A117" s="5"/>
      <c r="B117" s="9"/>
      <c r="C117" s="9"/>
      <c r="D117" s="9"/>
      <c r="E117" s="9"/>
      <c r="F117" s="9"/>
      <c r="G117" s="30"/>
    </row>
    <row r="118" spans="1:7" x14ac:dyDescent="0.35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35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35">
      <c r="A120" s="5"/>
      <c r="B120" s="9"/>
      <c r="C120" s="9"/>
      <c r="D120" s="9"/>
      <c r="E120" s="9"/>
      <c r="F120" s="9"/>
      <c r="G120" s="30"/>
    </row>
    <row r="121" spans="1:7" x14ac:dyDescent="0.35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35">
      <c r="A123" s="21"/>
      <c r="B123" s="17"/>
      <c r="C123" s="17"/>
      <c r="D123" s="17"/>
      <c r="E123" s="17"/>
      <c r="F123" s="17"/>
      <c r="G123" s="17"/>
    </row>
    <row r="124" spans="1:7" x14ac:dyDescent="0.35">
      <c r="A124" s="33"/>
      <c r="B124" s="33" t="s">
        <v>56</v>
      </c>
      <c r="D124" s="17"/>
      <c r="E124" s="17"/>
      <c r="F124" s="17"/>
      <c r="G124" s="17"/>
    </row>
    <row r="125" spans="1:7" x14ac:dyDescent="0.35">
      <c r="A125" s="21"/>
      <c r="B125" s="18" t="s">
        <v>57</v>
      </c>
      <c r="C125" s="18"/>
      <c r="D125" s="17"/>
      <c r="E125" s="17"/>
      <c r="F125" s="17"/>
      <c r="G125" s="17"/>
    </row>
    <row r="128" spans="1:7" x14ac:dyDescent="0.35">
      <c r="A128" s="19" t="s">
        <v>93</v>
      </c>
      <c r="C128" s="19"/>
    </row>
    <row r="129" spans="1:7" x14ac:dyDescent="0.35">
      <c r="A129" t="s">
        <v>48</v>
      </c>
    </row>
    <row r="130" spans="1:7" ht="15" thickBot="1" x14ac:dyDescent="0.4">
      <c r="A130" t="s">
        <v>86</v>
      </c>
    </row>
    <row r="131" spans="1:7" x14ac:dyDescent="0.35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82</v>
      </c>
    </row>
    <row r="132" spans="1:7" x14ac:dyDescent="0.35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35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35">
      <c r="A134" s="5"/>
      <c r="B134" s="50"/>
      <c r="C134" s="9"/>
      <c r="D134" s="9"/>
      <c r="E134" s="9"/>
      <c r="F134" s="9"/>
      <c r="G134" s="49"/>
    </row>
    <row r="135" spans="1:7" x14ac:dyDescent="0.35">
      <c r="A135" s="5" t="s">
        <v>87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35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35">
      <c r="A137" s="5"/>
      <c r="B137" s="50"/>
      <c r="C137" s="9"/>
      <c r="D137" s="9"/>
      <c r="E137" s="9"/>
      <c r="F137" s="9"/>
      <c r="G137" s="49"/>
    </row>
    <row r="138" spans="1:7" x14ac:dyDescent="0.35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35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35">
      <c r="A140" s="5"/>
      <c r="B140" s="50"/>
      <c r="C140" s="9"/>
      <c r="D140" s="9"/>
      <c r="E140" s="9"/>
      <c r="F140" s="9"/>
      <c r="G140" s="30"/>
    </row>
    <row r="141" spans="1:7" x14ac:dyDescent="0.35">
      <c r="A141" s="5" t="s">
        <v>88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35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35">
      <c r="A143" s="5"/>
      <c r="B143" s="50"/>
      <c r="C143" s="50"/>
      <c r="D143" s="50"/>
      <c r="E143" s="50"/>
      <c r="F143" s="50"/>
      <c r="G143" s="49"/>
    </row>
    <row r="144" spans="1:7" x14ac:dyDescent="0.35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35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35">
      <c r="A146" s="5"/>
      <c r="B146" s="9"/>
      <c r="C146" s="9"/>
      <c r="D146" s="9"/>
      <c r="E146" s="9"/>
      <c r="F146" s="9"/>
      <c r="G146" s="30"/>
    </row>
    <row r="147" spans="1:7" x14ac:dyDescent="0.35">
      <c r="A147" s="5" t="s">
        <v>89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35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35">
      <c r="A149" s="5"/>
      <c r="B149" s="9"/>
      <c r="C149" s="9"/>
      <c r="D149" s="9"/>
      <c r="E149" s="9"/>
      <c r="F149" s="9"/>
      <c r="G149" s="30"/>
    </row>
    <row r="150" spans="1:7" x14ac:dyDescent="0.35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35">
      <c r="B152" s="29"/>
      <c r="C152" s="29"/>
      <c r="D152" s="29"/>
      <c r="E152" s="29"/>
      <c r="F152" s="29"/>
      <c r="G152" s="29"/>
    </row>
    <row r="153" spans="1:7" x14ac:dyDescent="0.35">
      <c r="B153" s="61" t="s">
        <v>84</v>
      </c>
    </row>
    <row r="154" spans="1:7" x14ac:dyDescent="0.35">
      <c r="B154" t="s">
        <v>85</v>
      </c>
    </row>
    <row r="157" spans="1:7" x14ac:dyDescent="0.35">
      <c r="A157" s="7" t="s">
        <v>95</v>
      </c>
    </row>
    <row r="163" spans="1:7" x14ac:dyDescent="0.35">
      <c r="A163" s="7" t="s">
        <v>143</v>
      </c>
    </row>
    <row r="164" spans="1:7" x14ac:dyDescent="0.35">
      <c r="A164" s="28" t="s">
        <v>144</v>
      </c>
      <c r="B164" s="28"/>
      <c r="C164" s="28"/>
      <c r="D164" s="28"/>
      <c r="E164" s="28"/>
      <c r="F164" s="28"/>
      <c r="G164" s="28"/>
    </row>
    <row r="165" spans="1:7" ht="15" thickBot="1" x14ac:dyDescent="0.4">
      <c r="A165" s="28" t="s">
        <v>141</v>
      </c>
      <c r="B165" s="28"/>
      <c r="C165" s="28"/>
      <c r="D165" s="28"/>
      <c r="E165" s="28"/>
      <c r="F165" s="28"/>
      <c r="G165" s="28"/>
    </row>
    <row r="166" spans="1:7" x14ac:dyDescent="0.35">
      <c r="A166" s="72" t="s">
        <v>142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35">
      <c r="A167" s="95" t="s">
        <v>69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35">
      <c r="A168" s="95" t="s">
        <v>70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35">
      <c r="A169" s="39" t="s">
        <v>146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35">
      <c r="A170" s="39" t="s">
        <v>77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35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">
      <c r="A172" s="40" t="s">
        <v>53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35">
      <c r="A173" s="28"/>
      <c r="B173" s="28"/>
      <c r="C173" s="28"/>
      <c r="D173" s="28"/>
      <c r="E173" s="28"/>
      <c r="F173" s="28"/>
      <c r="G173" s="28"/>
    </row>
    <row r="174" spans="1:7" x14ac:dyDescent="0.35">
      <c r="A174" s="28"/>
      <c r="B174" s="28"/>
      <c r="C174" s="28"/>
      <c r="D174" s="28"/>
      <c r="E174" s="28"/>
      <c r="F174" s="28"/>
      <c r="G174" s="28"/>
    </row>
    <row r="175" spans="1:7" ht="15" thickBot="1" x14ac:dyDescent="0.4">
      <c r="A175" s="28" t="s">
        <v>145</v>
      </c>
      <c r="B175" s="28"/>
      <c r="C175" s="28"/>
      <c r="D175" s="28"/>
      <c r="E175" s="28"/>
      <c r="F175" s="28"/>
      <c r="G175" s="28"/>
    </row>
    <row r="176" spans="1:7" x14ac:dyDescent="0.35">
      <c r="A176" s="72" t="s">
        <v>142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35">
      <c r="A177" s="95" t="s">
        <v>69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35">
      <c r="A178" s="95" t="s">
        <v>70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35">
      <c r="A179" s="39" t="s">
        <v>146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35">
      <c r="A180" s="39" t="s">
        <v>77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35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">
      <c r="A182" s="40" t="s">
        <v>53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35">
      <c r="A183" s="28"/>
      <c r="B183" s="28"/>
      <c r="C183" s="28"/>
      <c r="D183" s="28"/>
      <c r="E183" s="28"/>
      <c r="F183" s="28"/>
      <c r="G183" s="28"/>
    </row>
    <row r="184" spans="1:7" ht="15" thickBot="1" x14ac:dyDescent="0.4"/>
    <row r="185" spans="1:7" x14ac:dyDescent="0.35">
      <c r="A185" s="96" t="s">
        <v>69</v>
      </c>
      <c r="B185" s="15"/>
      <c r="C185" s="97">
        <v>-8.1576000000000004</v>
      </c>
    </row>
    <row r="186" spans="1:7" x14ac:dyDescent="0.35">
      <c r="A186" s="95" t="s">
        <v>70</v>
      </c>
      <c r="B186" s="21"/>
      <c r="C186" s="98">
        <v>0.40889999999999999</v>
      </c>
    </row>
    <row r="187" spans="1:7" x14ac:dyDescent="0.35">
      <c r="A187" s="39" t="s">
        <v>152</v>
      </c>
      <c r="B187" s="21"/>
      <c r="C187" s="98">
        <v>-12.7606</v>
      </c>
    </row>
    <row r="188" spans="1:7" x14ac:dyDescent="0.35">
      <c r="A188" s="39" t="s">
        <v>53</v>
      </c>
      <c r="B188" s="21"/>
      <c r="C188" s="98">
        <v>0.50029999999999997</v>
      </c>
    </row>
    <row r="189" spans="1:7" x14ac:dyDescent="0.35">
      <c r="A189" s="39" t="s">
        <v>153</v>
      </c>
      <c r="B189" s="21"/>
      <c r="C189" s="98">
        <v>-8.1062999999999992</v>
      </c>
    </row>
    <row r="190" spans="1:7" ht="15" thickBot="1" x14ac:dyDescent="0.4">
      <c r="A190" s="40" t="s">
        <v>53</v>
      </c>
      <c r="B190" s="24"/>
      <c r="C190" s="99">
        <v>0.77159999999999995</v>
      </c>
    </row>
    <row r="191" spans="1:7" x14ac:dyDescent="0.35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07"/>
  <sheetViews>
    <sheetView tabSelected="1" topLeftCell="A76" workbookViewId="0">
      <selection activeCell="D93" sqref="D93"/>
    </sheetView>
  </sheetViews>
  <sheetFormatPr defaultRowHeight="14.5" x14ac:dyDescent="0.35"/>
  <cols>
    <col min="1" max="1" width="37.1796875" customWidth="1"/>
    <col min="2" max="2" width="29.1796875" customWidth="1"/>
    <col min="3" max="3" width="24.6328125" customWidth="1"/>
    <col min="4" max="6" width="11.81640625" bestFit="1" customWidth="1"/>
  </cols>
  <sheetData>
    <row r="1" spans="1:7" x14ac:dyDescent="0.35">
      <c r="A1" s="7" t="s">
        <v>173</v>
      </c>
    </row>
    <row r="2" spans="1:7" x14ac:dyDescent="0.35">
      <c r="A2" t="s">
        <v>162</v>
      </c>
      <c r="B2" t="s">
        <v>0</v>
      </c>
    </row>
    <row r="3" spans="1:7" ht="15" thickBot="1" x14ac:dyDescent="0.4">
      <c r="A3" t="s">
        <v>154</v>
      </c>
    </row>
    <row r="4" spans="1:7" x14ac:dyDescent="0.35">
      <c r="A4" s="14" t="s">
        <v>40</v>
      </c>
      <c r="B4" s="37" t="s">
        <v>2</v>
      </c>
      <c r="C4" s="37" t="s">
        <v>41</v>
      </c>
      <c r="D4" s="37" t="s">
        <v>4</v>
      </c>
      <c r="E4" s="37" t="s">
        <v>5</v>
      </c>
      <c r="F4" s="48" t="s">
        <v>6</v>
      </c>
      <c r="G4" s="33" t="s">
        <v>169</v>
      </c>
    </row>
    <row r="5" spans="1:7" x14ac:dyDescent="0.35">
      <c r="A5" s="5" t="s">
        <v>172</v>
      </c>
      <c r="B5" s="63">
        <v>10.016999999999999</v>
      </c>
      <c r="C5" s="63">
        <v>5.1999999999999998E-3</v>
      </c>
      <c r="D5" s="63">
        <v>-10.0108</v>
      </c>
      <c r="E5" s="63">
        <v>-19.941700000000001</v>
      </c>
      <c r="F5" s="104">
        <v>-29.985800000000001</v>
      </c>
    </row>
    <row r="6" spans="1:7" x14ac:dyDescent="0.35">
      <c r="A6" s="5" t="s">
        <v>157</v>
      </c>
      <c r="B6" s="63">
        <v>0.33400000000000002</v>
      </c>
      <c r="C6" s="63">
        <v>0.37640000000000001</v>
      </c>
      <c r="D6" s="63">
        <v>0.36840000000000001</v>
      </c>
      <c r="E6" s="63">
        <v>0.34689999999999999</v>
      </c>
      <c r="F6" s="104">
        <v>0.35389999999999999</v>
      </c>
    </row>
    <row r="7" spans="1:7" x14ac:dyDescent="0.35">
      <c r="A7" s="5" t="s">
        <v>42</v>
      </c>
      <c r="B7" s="63">
        <v>-0.29899999999999999</v>
      </c>
      <c r="C7" s="101">
        <v>-10.532999999999999</v>
      </c>
      <c r="D7" s="101">
        <v>-20.492699999999999</v>
      </c>
      <c r="E7" s="101">
        <v>-30.348199999999999</v>
      </c>
      <c r="F7" s="105">
        <v>-40.4833</v>
      </c>
      <c r="G7">
        <f>34.036031961441/200</f>
        <v>0.17018015980720499</v>
      </c>
    </row>
    <row r="8" spans="1:7" x14ac:dyDescent="0.35">
      <c r="A8" s="5" t="s">
        <v>157</v>
      </c>
      <c r="B8" s="63">
        <v>1.0844</v>
      </c>
      <c r="C8" s="101">
        <v>1.016</v>
      </c>
      <c r="D8" s="101">
        <v>0.96919999999999995</v>
      </c>
      <c r="E8" s="101">
        <v>1.0161</v>
      </c>
      <c r="F8" s="105">
        <v>0.99170000000000003</v>
      </c>
    </row>
    <row r="9" spans="1:7" x14ac:dyDescent="0.35">
      <c r="A9" s="5" t="s">
        <v>155</v>
      </c>
      <c r="B9" s="63">
        <v>-0.25769999999999998</v>
      </c>
      <c r="C9" s="101">
        <v>-9.7469999999999999</v>
      </c>
      <c r="D9" s="101">
        <v>-15.945</v>
      </c>
      <c r="E9" s="101">
        <v>-17.548500000000001</v>
      </c>
      <c r="F9" s="105">
        <v>-17.7516</v>
      </c>
    </row>
    <row r="10" spans="1:7" x14ac:dyDescent="0.35">
      <c r="A10" s="5" t="s">
        <v>157</v>
      </c>
      <c r="B10" s="63">
        <v>1.0732999999999999</v>
      </c>
      <c r="C10" s="101">
        <v>0.98750000000000004</v>
      </c>
      <c r="D10" s="101">
        <v>0.76859999999999995</v>
      </c>
      <c r="E10" s="101">
        <v>0.32450000000000001</v>
      </c>
      <c r="F10" s="105">
        <v>0.1086</v>
      </c>
    </row>
    <row r="11" spans="1:7" x14ac:dyDescent="0.35">
      <c r="A11" s="5" t="s">
        <v>150</v>
      </c>
      <c r="B11" s="63">
        <v>-3.8923999999999999</v>
      </c>
      <c r="C11" s="101">
        <v>-13.7515</v>
      </c>
      <c r="D11" s="101">
        <v>-23.868400000000001</v>
      </c>
      <c r="E11" s="101">
        <v>-33.743299999999998</v>
      </c>
      <c r="F11" s="105">
        <v>-43.755000000000003</v>
      </c>
      <c r="G11">
        <f>67.6733615398406/200</f>
        <v>0.33836680769920302</v>
      </c>
    </row>
    <row r="12" spans="1:7" x14ac:dyDescent="0.35">
      <c r="A12" s="5" t="s">
        <v>157</v>
      </c>
      <c r="B12" s="63">
        <v>0.99550000000000005</v>
      </c>
      <c r="C12" s="101">
        <v>1.161</v>
      </c>
      <c r="D12" s="101">
        <v>1.0254000000000001</v>
      </c>
      <c r="E12" s="101">
        <v>1.0127999999999999</v>
      </c>
      <c r="F12" s="105">
        <v>1.1445000000000001</v>
      </c>
    </row>
    <row r="13" spans="1:7" x14ac:dyDescent="0.35">
      <c r="A13" s="5" t="s">
        <v>156</v>
      </c>
      <c r="B13" s="63">
        <v>-3.8243</v>
      </c>
      <c r="C13" s="101">
        <v>-12.9322</v>
      </c>
      <c r="D13" s="101">
        <v>-18.9573</v>
      </c>
      <c r="E13" s="101">
        <v>-20.362500000000001</v>
      </c>
      <c r="F13" s="105">
        <v>-20.562799999999999</v>
      </c>
    </row>
    <row r="14" spans="1:7" x14ac:dyDescent="0.35">
      <c r="A14" s="5" t="s">
        <v>157</v>
      </c>
      <c r="B14" s="9">
        <v>0.97599999999999998</v>
      </c>
      <c r="C14" s="101">
        <v>1.1217999999999999</v>
      </c>
      <c r="D14" s="101">
        <v>0.85319999999999996</v>
      </c>
      <c r="E14" s="101">
        <v>0.36549999999999999</v>
      </c>
      <c r="F14" s="105">
        <v>0.12570000000000001</v>
      </c>
    </row>
    <row r="15" spans="1:7" x14ac:dyDescent="0.35">
      <c r="A15" s="5" t="s">
        <v>159</v>
      </c>
      <c r="B15" s="9">
        <v>-2.3456000000000001</v>
      </c>
      <c r="C15" s="101">
        <v>-13.049799999999999</v>
      </c>
      <c r="D15" s="101">
        <v>-22.5517</v>
      </c>
      <c r="E15" s="101">
        <v>-32.542200000000001</v>
      </c>
      <c r="F15" s="105">
        <v>-42.238599999999998</v>
      </c>
      <c r="G15">
        <f>58.9917361736297/200</f>
        <v>0.29495868086814847</v>
      </c>
    </row>
    <row r="16" spans="1:7" x14ac:dyDescent="0.35">
      <c r="A16" s="5" t="s">
        <v>157</v>
      </c>
      <c r="B16" s="9">
        <v>0.94630000000000003</v>
      </c>
      <c r="C16" s="101">
        <v>1.1852</v>
      </c>
      <c r="D16" s="101">
        <v>1.0452999999999999</v>
      </c>
      <c r="E16" s="101">
        <v>1.0355000000000001</v>
      </c>
      <c r="F16" s="105">
        <v>1.044</v>
      </c>
    </row>
    <row r="17" spans="1:6" x14ac:dyDescent="0.35">
      <c r="A17" s="5" t="s">
        <v>158</v>
      </c>
      <c r="B17" s="9">
        <v>-2.1879</v>
      </c>
      <c r="C17" s="101">
        <v>-12.495900000000001</v>
      </c>
      <c r="D17" s="101">
        <v>-22.084499999999998</v>
      </c>
      <c r="E17" s="101">
        <v>-30.325099999999999</v>
      </c>
      <c r="F17" s="105">
        <v>-36.4617</v>
      </c>
    </row>
    <row r="18" spans="1:6" x14ac:dyDescent="0.35">
      <c r="A18" s="5" t="s">
        <v>157</v>
      </c>
      <c r="B18" s="9">
        <v>1.0165999999999999</v>
      </c>
      <c r="C18" s="101">
        <v>1.0869</v>
      </c>
      <c r="D18" s="101">
        <v>1.0253000000000001</v>
      </c>
      <c r="E18" s="101">
        <v>1.0752999999999999</v>
      </c>
      <c r="F18" s="105">
        <v>0.84219999999999995</v>
      </c>
    </row>
    <row r="19" spans="1:6" x14ac:dyDescent="0.35">
      <c r="A19" s="5" t="s">
        <v>160</v>
      </c>
      <c r="B19" s="9">
        <v>-2.3359999999999999</v>
      </c>
      <c r="C19" s="101">
        <v>-12.340199999999999</v>
      </c>
      <c r="D19" s="101">
        <v>-23.157599999999999</v>
      </c>
      <c r="E19" s="101">
        <v>-31.374500000000001</v>
      </c>
      <c r="F19" s="105">
        <v>-40.850499999999997</v>
      </c>
    </row>
    <row r="20" spans="1:6" ht="15" thickBot="1" x14ac:dyDescent="0.4">
      <c r="A20" s="6" t="s">
        <v>157</v>
      </c>
      <c r="B20" s="31">
        <v>1.0219</v>
      </c>
      <c r="C20" s="107">
        <v>1.1998</v>
      </c>
      <c r="D20" s="107">
        <v>1.0428999999999999</v>
      </c>
      <c r="E20" s="107">
        <v>1.1060000000000001</v>
      </c>
      <c r="F20" s="106">
        <v>1.0668</v>
      </c>
    </row>
    <row r="21" spans="1:6" x14ac:dyDescent="0.35">
      <c r="A21" s="21"/>
      <c r="B21" s="21"/>
      <c r="C21" s="21"/>
      <c r="D21" s="21"/>
      <c r="E21" s="21"/>
    </row>
    <row r="22" spans="1:6" ht="72.5" x14ac:dyDescent="0.35">
      <c r="A22" s="21"/>
      <c r="B22" s="100" t="s">
        <v>161</v>
      </c>
      <c r="C22" s="21"/>
      <c r="D22" s="21"/>
      <c r="E22" s="21"/>
    </row>
    <row r="23" spans="1:6" ht="58" x14ac:dyDescent="0.35">
      <c r="A23" s="21"/>
      <c r="B23" s="100" t="s">
        <v>163</v>
      </c>
      <c r="C23" s="21"/>
      <c r="D23" s="21"/>
      <c r="E23" s="21"/>
    </row>
    <row r="24" spans="1:6" ht="15" thickBot="1" x14ac:dyDescent="0.4"/>
    <row r="25" spans="1:6" x14ac:dyDescent="0.35">
      <c r="A25" s="14"/>
      <c r="B25" s="16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151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1">
        <f>55.7775883674621/200</f>
        <v>0.27888794183731053</v>
      </c>
    </row>
    <row r="31" spans="1:6" x14ac:dyDescent="0.35">
      <c r="A31" s="7" t="s">
        <v>164</v>
      </c>
    </row>
    <row r="32" spans="1:6" x14ac:dyDescent="0.35">
      <c r="A32" t="s">
        <v>109</v>
      </c>
    </row>
    <row r="33" spans="1:8" ht="15" thickBot="1" x14ac:dyDescent="0.4">
      <c r="A33" t="s">
        <v>110</v>
      </c>
    </row>
    <row r="34" spans="1:8" x14ac:dyDescent="0.35">
      <c r="A34" s="65" t="s">
        <v>111</v>
      </c>
      <c r="B34" s="66">
        <v>-10</v>
      </c>
      <c r="C34" s="66">
        <v>0</v>
      </c>
      <c r="D34" s="66">
        <v>10</v>
      </c>
      <c r="E34" s="66">
        <v>20</v>
      </c>
      <c r="F34" s="66">
        <v>30</v>
      </c>
      <c r="G34" s="67">
        <v>40</v>
      </c>
      <c r="H34" t="s">
        <v>169</v>
      </c>
    </row>
    <row r="35" spans="1:8" x14ac:dyDescent="0.35">
      <c r="A35" s="5" t="s">
        <v>112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3">
        <v>-39.999699999999997</v>
      </c>
    </row>
    <row r="36" spans="1:8" x14ac:dyDescent="0.35">
      <c r="A36" s="5" t="s">
        <v>148</v>
      </c>
      <c r="C36" s="19">
        <v>-10.0745</v>
      </c>
      <c r="G36" s="23"/>
      <c r="H36" s="19">
        <f>103.243407487869/10</f>
        <v>10.3243407487869</v>
      </c>
    </row>
    <row r="37" spans="1:8" x14ac:dyDescent="0.35">
      <c r="A37" s="5" t="s">
        <v>165</v>
      </c>
      <c r="C37" s="19">
        <v>0.19120000000000001</v>
      </c>
      <c r="G37" s="23"/>
    </row>
    <row r="38" spans="1:8" x14ac:dyDescent="0.35">
      <c r="A38" s="68" t="s">
        <v>113</v>
      </c>
      <c r="B38" s="69">
        <v>3.8721999999999999</v>
      </c>
      <c r="C38" s="69">
        <v>8.2391000000000005</v>
      </c>
      <c r="D38" s="69">
        <v>11.548999999999999</v>
      </c>
      <c r="E38" s="69">
        <v>15.2288</v>
      </c>
      <c r="F38" s="69">
        <v>16.989699999999999</v>
      </c>
      <c r="G38" s="70">
        <v>15.2288</v>
      </c>
    </row>
    <row r="39" spans="1:8" x14ac:dyDescent="0.35">
      <c r="A39" s="5" t="s">
        <v>114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3">
        <v>-39.999499999999998</v>
      </c>
    </row>
    <row r="40" spans="1:8" x14ac:dyDescent="0.35">
      <c r="A40" s="5" t="s">
        <v>149</v>
      </c>
      <c r="C40" s="19">
        <v>-10.035600000000001</v>
      </c>
      <c r="G40" s="23"/>
      <c r="H40" s="19">
        <f>65.1636457443237/10</f>
        <v>6.5163645744323704</v>
      </c>
    </row>
    <row r="41" spans="1:8" x14ac:dyDescent="0.35">
      <c r="A41" s="5" t="s">
        <v>166</v>
      </c>
      <c r="C41" s="19">
        <v>0.19500000000000001</v>
      </c>
      <c r="G41" s="23"/>
    </row>
    <row r="42" spans="1:8" x14ac:dyDescent="0.35">
      <c r="A42" s="68" t="s">
        <v>113</v>
      </c>
      <c r="B42" s="69">
        <v>3.9794</v>
      </c>
      <c r="C42" s="69">
        <v>8.2391000000000005</v>
      </c>
      <c r="D42" s="69">
        <v>11.548999999999999</v>
      </c>
      <c r="E42" s="69">
        <v>15.2288</v>
      </c>
      <c r="F42" s="69">
        <v>16.989699999999999</v>
      </c>
      <c r="G42" s="70">
        <v>15.2288</v>
      </c>
    </row>
    <row r="43" spans="1:8" x14ac:dyDescent="0.35">
      <c r="A43" s="5" t="s">
        <v>115</v>
      </c>
      <c r="C43">
        <v>-5.3365</v>
      </c>
      <c r="G43" s="23"/>
    </row>
    <row r="44" spans="1:8" x14ac:dyDescent="0.35">
      <c r="A44" s="5" t="s">
        <v>116</v>
      </c>
      <c r="C44">
        <v>-5.3365</v>
      </c>
      <c r="G44" s="23"/>
    </row>
    <row r="45" spans="1:8" x14ac:dyDescent="0.35">
      <c r="A45" s="5" t="s">
        <v>117</v>
      </c>
      <c r="C45" s="28">
        <v>-11.2842</v>
      </c>
      <c r="G45" s="23"/>
    </row>
    <row r="46" spans="1:8" x14ac:dyDescent="0.35">
      <c r="A46" s="5" t="s">
        <v>118</v>
      </c>
      <c r="C46">
        <v>-7.2462999999999997</v>
      </c>
      <c r="G46" s="23"/>
    </row>
    <row r="47" spans="1:8" x14ac:dyDescent="0.35">
      <c r="A47" s="5" t="s">
        <v>171</v>
      </c>
      <c r="C47" s="19">
        <v>-2.3424</v>
      </c>
      <c r="G47" s="23"/>
      <c r="H47" s="19">
        <f>37.5523734092712/10</f>
        <v>3.7552373409271196</v>
      </c>
    </row>
    <row r="48" spans="1:8" x14ac:dyDescent="0.35">
      <c r="A48" s="5" t="s">
        <v>127</v>
      </c>
      <c r="C48" s="19">
        <v>9.2100000000000001E-2</v>
      </c>
      <c r="G48" s="23"/>
    </row>
    <row r="49" spans="1:9" x14ac:dyDescent="0.35">
      <c r="A49" s="5" t="s">
        <v>119</v>
      </c>
      <c r="C49" s="19" t="s">
        <v>167</v>
      </c>
      <c r="G49" s="23"/>
      <c r="H49" s="19">
        <f>73.5869255065917/10</f>
        <v>7.3586925506591694</v>
      </c>
    </row>
    <row r="50" spans="1:9" x14ac:dyDescent="0.35">
      <c r="A50" s="5" t="s">
        <v>127</v>
      </c>
      <c r="C50" s="19">
        <v>0.32890000000000003</v>
      </c>
      <c r="G50" s="23"/>
    </row>
    <row r="51" spans="1:9" x14ac:dyDescent="0.35">
      <c r="A51" s="5" t="s">
        <v>168</v>
      </c>
      <c r="C51" s="19" t="s">
        <v>170</v>
      </c>
      <c r="G51" s="23"/>
      <c r="H51" s="19">
        <f>146.174109458923/10</f>
        <v>14.617410945892299</v>
      </c>
    </row>
    <row r="52" spans="1:9" x14ac:dyDescent="0.35">
      <c r="A52" s="5" t="s">
        <v>127</v>
      </c>
      <c r="C52" s="19">
        <v>0.30059999999999998</v>
      </c>
      <c r="G52" s="23"/>
    </row>
    <row r="53" spans="1:9" ht="15" thickBot="1" x14ac:dyDescent="0.4">
      <c r="A53" s="6" t="s">
        <v>120</v>
      </c>
      <c r="B53" s="24"/>
      <c r="C53" s="103" t="s">
        <v>184</v>
      </c>
      <c r="D53" s="24"/>
      <c r="E53" s="24"/>
      <c r="F53" s="24"/>
      <c r="G53" s="25"/>
      <c r="H53" s="19">
        <f>254.527338504791/10</f>
        <v>25.452733850479099</v>
      </c>
      <c r="I53" s="19"/>
    </row>
    <row r="55" spans="1:9" ht="15" thickBot="1" x14ac:dyDescent="0.4"/>
    <row r="56" spans="1:9" x14ac:dyDescent="0.35">
      <c r="B56" s="91" t="s">
        <v>134</v>
      </c>
      <c r="C56" s="92">
        <v>-15.4787</v>
      </c>
      <c r="D56" s="28"/>
      <c r="E56" s="28"/>
    </row>
    <row r="57" spans="1:9" x14ac:dyDescent="0.35">
      <c r="B57" s="39" t="s">
        <v>127</v>
      </c>
      <c r="C57" s="87" t="s">
        <v>128</v>
      </c>
      <c r="D57" s="28"/>
      <c r="E57" s="28"/>
    </row>
    <row r="58" spans="1:9" x14ac:dyDescent="0.35">
      <c r="B58" s="39"/>
      <c r="C58" s="87"/>
      <c r="D58" s="28"/>
      <c r="E58" s="28"/>
    </row>
    <row r="59" spans="1:9" x14ac:dyDescent="0.35">
      <c r="B59" s="39" t="s">
        <v>126</v>
      </c>
      <c r="C59" s="87">
        <v>-15.4361</v>
      </c>
      <c r="D59" s="28"/>
      <c r="E59" s="28"/>
    </row>
    <row r="60" spans="1:9" x14ac:dyDescent="0.35">
      <c r="B60" s="39" t="s">
        <v>127</v>
      </c>
      <c r="C60" s="87" t="s">
        <v>131</v>
      </c>
      <c r="D60" s="28"/>
      <c r="E60" s="28"/>
    </row>
    <row r="61" spans="1:9" x14ac:dyDescent="0.35">
      <c r="B61" s="39"/>
      <c r="C61" s="87"/>
      <c r="D61" s="28"/>
      <c r="E61" s="28"/>
    </row>
    <row r="62" spans="1:9" x14ac:dyDescent="0.35">
      <c r="B62" s="39" t="s">
        <v>137</v>
      </c>
      <c r="C62" s="87">
        <v>-26.090299999999999</v>
      </c>
      <c r="D62" s="28"/>
      <c r="E62" s="28"/>
    </row>
    <row r="63" spans="1:9" x14ac:dyDescent="0.35">
      <c r="B63" s="39" t="s">
        <v>127</v>
      </c>
      <c r="C63" s="87" t="s">
        <v>129</v>
      </c>
      <c r="D63" s="28"/>
      <c r="E63" s="28"/>
    </row>
    <row r="64" spans="1:9" x14ac:dyDescent="0.35">
      <c r="B64" s="39"/>
      <c r="C64" s="87"/>
      <c r="D64" s="28"/>
      <c r="E64" s="28"/>
    </row>
    <row r="65" spans="1:7" x14ac:dyDescent="0.35">
      <c r="B65" s="39" t="s">
        <v>125</v>
      </c>
      <c r="C65" s="87">
        <v>-15.9239</v>
      </c>
      <c r="D65" s="28"/>
      <c r="E65" s="28"/>
    </row>
    <row r="66" spans="1:7" ht="15" thickBot="1" x14ac:dyDescent="0.4">
      <c r="B66" s="40" t="s">
        <v>127</v>
      </c>
      <c r="C66" s="90" t="s">
        <v>130</v>
      </c>
      <c r="D66" s="28"/>
      <c r="E66" s="28"/>
    </row>
    <row r="67" spans="1:7" x14ac:dyDescent="0.35">
      <c r="B67" s="86" t="s">
        <v>135</v>
      </c>
      <c r="C67" s="86"/>
      <c r="D67" s="28"/>
      <c r="E67" s="28"/>
    </row>
    <row r="68" spans="1:7" x14ac:dyDescent="0.35">
      <c r="B68" s="93" t="s">
        <v>136</v>
      </c>
      <c r="C68" s="28"/>
      <c r="D68" s="28"/>
      <c r="E68" s="28"/>
    </row>
    <row r="69" spans="1:7" x14ac:dyDescent="0.35">
      <c r="B69" s="39" t="s">
        <v>125</v>
      </c>
      <c r="C69" s="102">
        <v>-16.803100000000001</v>
      </c>
      <c r="D69" s="28"/>
      <c r="E69" s="28"/>
    </row>
    <row r="70" spans="1:7" ht="15" thickBot="1" x14ac:dyDescent="0.4">
      <c r="B70" s="40" t="s">
        <v>127</v>
      </c>
      <c r="C70" s="90" t="s">
        <v>133</v>
      </c>
      <c r="D70" s="28"/>
      <c r="E70" s="28"/>
    </row>
    <row r="71" spans="1:7" x14ac:dyDescent="0.35">
      <c r="B71" s="28"/>
      <c r="C71" s="28"/>
      <c r="D71" s="28"/>
      <c r="E71" s="28"/>
    </row>
    <row r="74" spans="1:7" x14ac:dyDescent="0.35">
      <c r="A74" s="7" t="s">
        <v>186</v>
      </c>
    </row>
    <row r="75" spans="1:7" x14ac:dyDescent="0.35">
      <c r="A75" t="s">
        <v>183</v>
      </c>
      <c r="B75" t="s">
        <v>0</v>
      </c>
    </row>
    <row r="76" spans="1:7" ht="15" thickBot="1" x14ac:dyDescent="0.4">
      <c r="A76" t="s">
        <v>178</v>
      </c>
    </row>
    <row r="77" spans="1:7" x14ac:dyDescent="0.35">
      <c r="A77" s="14" t="s">
        <v>40</v>
      </c>
      <c r="B77" s="37" t="s">
        <v>50</v>
      </c>
      <c r="C77" s="37" t="s">
        <v>179</v>
      </c>
      <c r="D77" s="37" t="s">
        <v>180</v>
      </c>
      <c r="E77" s="37" t="s">
        <v>181</v>
      </c>
      <c r="F77" s="48" t="s">
        <v>182</v>
      </c>
      <c r="G77" s="33" t="s">
        <v>169</v>
      </c>
    </row>
    <row r="78" spans="1:7" x14ac:dyDescent="0.35">
      <c r="A78" s="114" t="s">
        <v>174</v>
      </c>
      <c r="B78" s="115">
        <v>6.5773000000000001</v>
      </c>
      <c r="C78" s="116">
        <v>-3.4483999999999999</v>
      </c>
      <c r="D78" s="116">
        <v>-13.467700000000001</v>
      </c>
      <c r="E78" s="116">
        <v>-23.496300000000002</v>
      </c>
      <c r="F78" s="117">
        <v>-33.437199999999997</v>
      </c>
      <c r="G78" s="28">
        <f>14.5102045536041/200</f>
        <v>7.2551022768020501E-2</v>
      </c>
    </row>
    <row r="79" spans="1:7" x14ac:dyDescent="0.35">
      <c r="A79" s="114" t="s">
        <v>157</v>
      </c>
      <c r="B79" s="115">
        <v>0.76670000000000005</v>
      </c>
      <c r="C79" s="116">
        <v>0.87109999999999999</v>
      </c>
      <c r="D79" s="116">
        <v>0.85460000000000003</v>
      </c>
      <c r="E79" s="116">
        <v>0.83240000000000003</v>
      </c>
      <c r="F79" s="117">
        <v>0.88029999999999997</v>
      </c>
      <c r="G79" s="28"/>
    </row>
    <row r="80" spans="1:7" x14ac:dyDescent="0.35">
      <c r="A80" s="5" t="s">
        <v>42</v>
      </c>
      <c r="B80" s="9">
        <v>24.692499999999999</v>
      </c>
      <c r="C80" s="101">
        <v>12.1965</v>
      </c>
      <c r="D80" s="101">
        <v>-6.3433000000000002</v>
      </c>
      <c r="E80" s="101">
        <v>-15.574299999999999</v>
      </c>
      <c r="F80" s="105">
        <v>-26.417899999999999</v>
      </c>
      <c r="G80" s="28">
        <f>10.0126116275787/200</f>
        <v>5.0063058137893496E-2</v>
      </c>
    </row>
    <row r="81" spans="1:7" x14ac:dyDescent="0.35">
      <c r="A81" s="5" t="s">
        <v>157</v>
      </c>
      <c r="B81" s="9">
        <v>4.1466000000000003</v>
      </c>
      <c r="C81" s="101">
        <v>8.0610999999999997</v>
      </c>
      <c r="D81" s="101">
        <v>1.9612000000000001</v>
      </c>
      <c r="E81" s="101">
        <v>3.4508000000000001</v>
      </c>
      <c r="F81" s="105">
        <v>1.7428999999999999</v>
      </c>
      <c r="G81" s="28"/>
    </row>
    <row r="82" spans="1:7" x14ac:dyDescent="0.35">
      <c r="A82" s="110" t="s">
        <v>150</v>
      </c>
      <c r="B82" s="111">
        <v>24.7393</v>
      </c>
      <c r="C82" s="112">
        <v>12.0449</v>
      </c>
      <c r="D82" s="112">
        <v>-7.6127000000000002</v>
      </c>
      <c r="E82" s="112">
        <v>-16.134399999999999</v>
      </c>
      <c r="F82" s="113">
        <v>-28.211300000000001</v>
      </c>
      <c r="G82" s="28">
        <f>18.9219133853912/200</f>
        <v>9.4609566926956004E-2</v>
      </c>
    </row>
    <row r="83" spans="1:7" x14ac:dyDescent="0.35">
      <c r="A83" s="110" t="s">
        <v>157</v>
      </c>
      <c r="B83" s="111">
        <v>4.3129999999999997</v>
      </c>
      <c r="C83" s="112">
        <v>8.2604000000000006</v>
      </c>
      <c r="D83" s="112">
        <v>2.4744000000000002</v>
      </c>
      <c r="E83" s="112">
        <v>5.1573000000000002</v>
      </c>
      <c r="F83" s="113">
        <v>1.5481</v>
      </c>
    </row>
    <row r="84" spans="1:7" x14ac:dyDescent="0.35">
      <c r="A84" s="5" t="s">
        <v>175</v>
      </c>
      <c r="B84" s="63"/>
      <c r="C84" s="101"/>
      <c r="D84" s="101"/>
      <c r="E84" s="101"/>
      <c r="F84" s="105"/>
    </row>
    <row r="85" spans="1:7" x14ac:dyDescent="0.35">
      <c r="A85" s="5" t="s">
        <v>157</v>
      </c>
      <c r="B85" s="9"/>
      <c r="C85" s="101"/>
      <c r="D85" s="101"/>
      <c r="E85" s="101"/>
      <c r="F85" s="105"/>
    </row>
    <row r="86" spans="1:7" x14ac:dyDescent="0.35">
      <c r="A86" s="5" t="s">
        <v>176</v>
      </c>
      <c r="B86" s="63"/>
      <c r="C86" s="101"/>
      <c r="D86" s="101"/>
      <c r="E86" s="101"/>
      <c r="F86" s="105"/>
    </row>
    <row r="87" spans="1:7" x14ac:dyDescent="0.35">
      <c r="A87" s="5" t="s">
        <v>157</v>
      </c>
      <c r="B87" s="9"/>
      <c r="C87" s="101"/>
      <c r="D87" s="101"/>
      <c r="E87" s="101"/>
      <c r="F87" s="105"/>
    </row>
    <row r="88" spans="1:7" x14ac:dyDescent="0.35">
      <c r="A88" s="68" t="s">
        <v>159</v>
      </c>
      <c r="B88" s="118">
        <v>21.093800000000002</v>
      </c>
      <c r="C88" s="119">
        <v>10.8035</v>
      </c>
      <c r="D88" s="119">
        <v>-8.0739999999999998</v>
      </c>
      <c r="E88" s="119">
        <v>-17.941099999999999</v>
      </c>
      <c r="F88" s="120">
        <v>-27.419599999999999</v>
      </c>
      <c r="G88">
        <f>12.0926365852355/200</f>
        <v>6.04631829261775E-2</v>
      </c>
    </row>
    <row r="89" spans="1:7" x14ac:dyDescent="0.35">
      <c r="A89" s="68" t="s">
        <v>157</v>
      </c>
      <c r="B89" s="118">
        <v>2.9011</v>
      </c>
      <c r="C89" s="119">
        <v>8.9991000000000003</v>
      </c>
      <c r="D89" s="119">
        <v>1.4996</v>
      </c>
      <c r="E89" s="119">
        <v>1.7119</v>
      </c>
      <c r="F89" s="120">
        <v>1.5708</v>
      </c>
    </row>
    <row r="90" spans="1:7" x14ac:dyDescent="0.35">
      <c r="A90" s="5" t="s">
        <v>193</v>
      </c>
      <c r="B90" s="9" t="s">
        <v>195</v>
      </c>
      <c r="C90" s="101"/>
      <c r="D90" s="101">
        <v>-7.4996</v>
      </c>
      <c r="E90" s="101"/>
      <c r="F90" s="105"/>
    </row>
    <row r="91" spans="1:7" x14ac:dyDescent="0.35">
      <c r="A91" s="5" t="s">
        <v>157</v>
      </c>
      <c r="B91" s="9"/>
      <c r="C91" s="101"/>
      <c r="D91" s="101">
        <v>1.8466</v>
      </c>
      <c r="E91" s="101"/>
      <c r="F91" s="105"/>
    </row>
    <row r="92" spans="1:7" x14ac:dyDescent="0.35">
      <c r="A92" s="5" t="s">
        <v>194</v>
      </c>
      <c r="B92" s="9"/>
      <c r="C92" s="101"/>
      <c r="D92" s="101">
        <v>-7.8452000000000002</v>
      </c>
      <c r="E92" s="101"/>
      <c r="F92" s="105"/>
    </row>
    <row r="93" spans="1:7" x14ac:dyDescent="0.35">
      <c r="A93" s="5"/>
      <c r="B93" s="9"/>
      <c r="C93" s="101"/>
      <c r="D93" s="101"/>
      <c r="E93" s="101"/>
      <c r="F93" s="105"/>
    </row>
    <row r="94" spans="1:7" x14ac:dyDescent="0.35">
      <c r="A94" s="121" t="s">
        <v>185</v>
      </c>
      <c r="B94" s="122">
        <v>20.151</v>
      </c>
      <c r="C94" s="123">
        <v>6.1003999999999996</v>
      </c>
      <c r="D94" s="123"/>
      <c r="E94" s="123"/>
      <c r="F94" s="124">
        <v>-27.630199999999999</v>
      </c>
      <c r="G94">
        <f>23.5590772628784/200</f>
        <v>0.117795386314392</v>
      </c>
    </row>
    <row r="95" spans="1:7" x14ac:dyDescent="0.35">
      <c r="A95" s="121" t="s">
        <v>157</v>
      </c>
      <c r="B95" s="122">
        <v>3.6435</v>
      </c>
      <c r="C95" s="123">
        <v>6.6140999999999996</v>
      </c>
      <c r="D95" s="123"/>
      <c r="E95" s="123"/>
      <c r="F95" s="124">
        <v>1.5582</v>
      </c>
    </row>
    <row r="96" spans="1:7" x14ac:dyDescent="0.35">
      <c r="A96" s="5" t="s">
        <v>177</v>
      </c>
      <c r="B96" s="9"/>
      <c r="C96" s="101"/>
      <c r="D96" s="101"/>
      <c r="E96" s="101"/>
      <c r="F96" s="105"/>
    </row>
    <row r="97" spans="1:6" ht="15" thickBot="1" x14ac:dyDescent="0.4">
      <c r="A97" s="6" t="s">
        <v>157</v>
      </c>
      <c r="B97" s="31"/>
      <c r="C97" s="107"/>
      <c r="D97" s="107"/>
      <c r="E97" s="107"/>
      <c r="F97" s="106"/>
    </row>
    <row r="98" spans="1:6" x14ac:dyDescent="0.35">
      <c r="A98" s="21"/>
      <c r="B98" s="21"/>
      <c r="C98" s="21"/>
      <c r="D98" s="21"/>
      <c r="E98" s="21"/>
    </row>
    <row r="100" spans="1:6" x14ac:dyDescent="0.35">
      <c r="A100" t="s">
        <v>187</v>
      </c>
    </row>
    <row r="101" spans="1:6" ht="15" thickBot="1" x14ac:dyDescent="0.4">
      <c r="A101" t="s">
        <v>198</v>
      </c>
    </row>
    <row r="102" spans="1:6" x14ac:dyDescent="0.35">
      <c r="A102" s="14" t="s">
        <v>188</v>
      </c>
      <c r="B102" s="37" t="s">
        <v>196</v>
      </c>
      <c r="C102" s="48" t="s">
        <v>197</v>
      </c>
    </row>
    <row r="103" spans="1:6" x14ac:dyDescent="0.35">
      <c r="A103" s="5" t="s">
        <v>189</v>
      </c>
      <c r="B103" s="63" t="s">
        <v>192</v>
      </c>
      <c r="C103" s="104">
        <v>-1.1000000000000001E-3</v>
      </c>
      <c r="D103" t="s">
        <v>199</v>
      </c>
    </row>
    <row r="104" spans="1:6" x14ac:dyDescent="0.35">
      <c r="A104" s="5" t="s">
        <v>190</v>
      </c>
      <c r="B104" s="63">
        <v>10.7</v>
      </c>
      <c r="C104" s="104">
        <v>11.33</v>
      </c>
    </row>
    <row r="105" spans="1:6" ht="15" thickBot="1" x14ac:dyDescent="0.4">
      <c r="A105" s="6" t="s">
        <v>191</v>
      </c>
      <c r="B105" s="108">
        <v>45.5</v>
      </c>
      <c r="C105" s="109">
        <v>60.37</v>
      </c>
    </row>
    <row r="107" spans="1:6" x14ac:dyDescent="0.35">
      <c r="A107" t="s">
        <v>200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2022-07-01T14:38:44Z</dcterms:modified>
</cp:coreProperties>
</file>