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D90A7B92-2264-4C0F-9587-0B8E7E3EFB6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3" l="1"/>
  <c r="E294" i="1"/>
  <c r="E292" i="1"/>
  <c r="E318" i="1"/>
  <c r="E316" i="1"/>
  <c r="E314" i="1"/>
  <c r="E312" i="1"/>
  <c r="E310" i="1"/>
  <c r="E308" i="1"/>
  <c r="E299" i="1"/>
  <c r="E297" i="1"/>
  <c r="E340" i="1"/>
  <c r="E338" i="1"/>
  <c r="E336" i="1"/>
  <c r="E334" i="1"/>
  <c r="E332" i="1"/>
  <c r="E330" i="1"/>
  <c r="E364" i="1"/>
  <c r="E360" i="1"/>
  <c r="E356" i="1"/>
  <c r="E285" i="1"/>
  <c r="E281" i="1"/>
  <c r="E283" i="1"/>
  <c r="E279" i="1"/>
  <c r="E289" i="1"/>
  <c r="E287" i="1"/>
  <c r="C270" i="1"/>
  <c r="C266" i="1"/>
  <c r="C262" i="1"/>
  <c r="C75" i="3"/>
  <c r="H65" i="3"/>
  <c r="H52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31" i="3"/>
  <c r="G112" i="3"/>
  <c r="H63" i="3"/>
  <c r="H61" i="3"/>
  <c r="H59" i="3"/>
  <c r="H57" i="3"/>
  <c r="H47" i="3"/>
  <c r="G209" i="1"/>
  <c r="G212" i="1"/>
  <c r="I106" i="1"/>
  <c r="E59" i="1"/>
  <c r="G106" i="1"/>
  <c r="E57" i="1"/>
  <c r="E106" i="1"/>
  <c r="G120" i="3"/>
  <c r="H77" i="3"/>
  <c r="G114" i="3"/>
  <c r="G108" i="3"/>
  <c r="G106" i="3"/>
  <c r="G104" i="3"/>
  <c r="G19" i="3"/>
  <c r="H69" i="3"/>
  <c r="H74" i="3"/>
  <c r="H71" i="3"/>
  <c r="H54" i="3"/>
  <c r="H49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<sst xmlns="http://schemas.openxmlformats.org/spreadsheetml/2006/main" count="634" uniqueCount="308">
  <si>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</si>
  <si>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</si>
  <si>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</si>
  <si>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</si>
  <si>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</si>
  <si>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</si>
  <si>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</si>
  <si>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</si>
  <si>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</si>
  <si>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</si>
  <si>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</si>
  <si>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</si>
  <si>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</si>
  <si>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</si>
  <si>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</si>
  <si>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</si>
  <si>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</si>
  <si>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</si>
  <si>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</si>
  <si>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</si>
  <si>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</si>
  <si>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</si>
  <si>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</si>
  <si>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</si>
  <si>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</si>
  <si>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</si>
  <si>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</si>
  <si>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</si>
  <si>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</si>
  <si>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</si>
  <si>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</si>
  <si>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</si>
  <si>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</si>
  <si>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</si>
  <si>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</si>
  <si>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</si>
  <si>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</si>
  <si>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</si>
  <si>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</si>
  <si>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</si>
  <si>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</si>
  <si>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</si>
  <si>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</si>
  <si>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</si>
  <si>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</si>
  <si>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</si>
  <si>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</si>
  <si>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</si>
  <si>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</si>
  <si>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</si>
  <si>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</si>
  <si>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</si>
  <si>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</si>
  <si>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</si>
  <si>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</si>
  <si>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</si>
  <si>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</si>
  <si>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</si>
  <si>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</si>
  <si>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</si>
  <si>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</si>
  <si>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</si>
  <si>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</si>
  <si>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</si>
  <si>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</si>
  <si>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</si>
  <si>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</si>
  <si>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</si>
  <si>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</si>
  <si>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</si>
  <si>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</si>
  <si>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</si>
  <si>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</si>
  <si>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</si>
  <si>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</si>
  <si>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</si>
  <si>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</si>
  <si>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</si>
  <si>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</si>
  <si>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</si>
  <si>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</si>
  <si>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</si>
  <si>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</si>
  <si>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</si>
  <si>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</si>
  <si>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</si>
  <si>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</si>
  <si>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</si>
  <si>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</si>
  <si>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</si>
  <si>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</si>
  <si>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</si>
  <si>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</si>
  <si>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</si>
  <si>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</si>
  <si>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</si>
  <si>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</si>
  <si>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</si>
  <si>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</si>
  <si>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</si>
  <si>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</si>
  <si>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</si>
  <si>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</si>
  <si>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</si>
  <si>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</si>
  <si>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</si>
  <si>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</si>
  <si>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</si>
  <si>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</si>
  <si>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</si>
  <si>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</si>
  <si>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</si>
  <si>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</si>
  <si>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</si>
  <si>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</si>
  <si>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</si>
  <si>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</si>
  <si>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</si>
  <si>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</si>
  <si>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</si>
  <si>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</si>
  <si>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</si>
  <si>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</si>
  <si>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</si>
  <si>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</si>
  <si>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</si>
  <si>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</si>
  <si>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</si>
  <si>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</si>
  <si>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</si>
  <si>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</si>
  <si>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</si>
  <si>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</si>
  <si>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</si>
  <si>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</si>
  <si>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</si>
  <si>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</si>
  <si>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</si>
  <si>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</si>
  <si>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</si>
  <si>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</si>
  <si>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</si>
  <si>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</si>
  <si>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</si>
  <si>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</si>
  <si>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</si>
  <si>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</si>
  <si>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</si>
  <si>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</si>
  <si>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</si>
  <si>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</si>
  <si>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</si>
  <si>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</si>
  <si>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</si>
  <si>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</si>
  <si>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</si>
  <si>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</si>
  <si>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</si>
  <si>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</si>
  <si>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</si>
  <si>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</si>
  <si>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</si>
  <si>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</si>
  <si>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</si>
  <si>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</si>
  <si>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</si>
  <si>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</si>
  <si>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</si>
  <si>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</si>
  <si>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</si>
  <si>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</si>
  <si>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</si>
  <si>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</si>
  <si>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</si>
  <si>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</si>
  <si>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</si>
  <si>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</si>
  <si>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</si>
  <si>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</si>
  <si>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</si>
  <si>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</si>
  <si>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</si>
  <si>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</si>
  <si>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</si>
  <si>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</si>
  <si>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</si>
  <si>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</si>
  <si>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</si>
  <si>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</si>
  <si>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</si>
  <si>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</si>
  <si>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</si>
  <si>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</si>
  <si>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</si>
  <si>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</si>
  <si>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</si>
  <si>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</si>
  <si>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</si>
  <si>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</si>
  <si>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</si>
  <si>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</si>
  <si>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</si>
  <si>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</si>
  <si>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</si>
  <si>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</si>
  <si>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</si>
  <si>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</si>
  <si>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</si>
  <si>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</si>
  <si>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</si>
  <si>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</si>
  <si>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</si>
  <si>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</si>
  <si>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</si>
  <si>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</si>
  <si>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</si>
  <si>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</si>
  <si>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</si>
  <si>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</si>
  <si>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</si>
  <si>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</si>
  <si>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</si>
  <si>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</si>
  <si>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</si>
  <si>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</si>
  <si>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</si>
  <si>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</si>
  <si>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</si>
  <si>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</si>
  <si>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</si>
  <si>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</si>
  <si>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</si>
  <si>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</si>
  <si>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</si>
  <si>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</si>
  <si>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</si>
  <si>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</si>
  <si>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</si>
  <si>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</si>
  <si>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</si>
  <si>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</si>
  <si>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</si>
  <si>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</si>
  <si>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</si>
  <si>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</si>
  <si>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</si>
  <si>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</si>
  <si>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</si>
  <si>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</si>
  <si>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</si>
  <si>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</si>
  <si>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</si>
  <si>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</si>
  <si>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</si>
  <si>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</si>
  <si>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</si>
  <si>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</si>
  <si>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KF (q2=1) [dB]</t>
  </si>
  <si>
    <t>KF tuned (q2=0.1) [dB]</t>
  </si>
  <si>
    <t>RTS (q2=1) [dB]</t>
  </si>
  <si>
    <t>RTS tuned (q2=0.1) [dB]</t>
  </si>
  <si>
    <t>RTSNet[dB]</t>
  </si>
  <si>
    <t>KF (p,v,a) [dB]</t>
  </si>
  <si>
    <t>RTS (p,v,a) [dB]</t>
  </si>
  <si>
    <t>RTSNet (p,v,a) [dB]</t>
  </si>
  <si>
    <t>KF (p) [dB]</t>
  </si>
  <si>
    <t>RTS (p) [dB]</t>
  </si>
  <si>
    <t>RTSNet (p) [dB]</t>
  </si>
  <si>
    <t>Hybrid (p,v,a) [dB]</t>
  </si>
  <si>
    <t>Hybrid std [dB]</t>
  </si>
  <si>
    <t>Hybrid (p) [dB]</t>
  </si>
  <si>
    <t>infer time for CV</t>
  </si>
  <si>
    <t># of parameters RTSNet</t>
  </si>
  <si>
    <t># of parameters Hybrid</t>
  </si>
  <si>
    <t>5) Decimation for linear(change data:10.21)</t>
  </si>
  <si>
    <t>double decimation case: dt_gen=1e-3, dt=1e-1,   T_gen=10000, T=100,   H observe only position,   r=0dB, q_gen=0dB,    [N_E,N_CV,N_T]=[1000,100,200]</t>
  </si>
  <si>
    <t>Known Gaussian Random Init N(0,1),  dt=1e-2,   T=100,   H observe only position,   [r,q]=[0,0]dB,         [N_E,N_CV,N_T]=[1000,100,200] (change date: Nov.11 mark blue)</t>
  </si>
  <si>
    <t>Unknown Gaussian Random Init N(0,1),  dt=1e-2,   T=100,   H observe only position,   [r,q]=[0,0]dB,         [N_E,N_CV,N_T]=[1000,100,200] (change date Nov.8)</t>
  </si>
  <si>
    <t>CA model (RTSNet train LOSS on (p,v,a))</t>
  </si>
  <si>
    <t>CA model ( train LOSS only on p)</t>
  </si>
  <si>
    <t>CV model (train LOSS only on p)</t>
  </si>
  <si>
    <t>Known Gaussian Random Init N(0,1),  T=100,   H observe only position,   [r,q]=[0,0]dB,         [N_E,N_CV,N_T]=[1000,100,200] (change date: Nov.11 mark blue)</t>
  </si>
  <si>
    <t>dt = 1</t>
  </si>
  <si>
    <t>CA (RTSNet train LOSS on (p,v,a))</t>
  </si>
  <si>
    <t>CA ( train LOSS only on p)</t>
  </si>
  <si>
    <t>CV (train LOSS only on p)</t>
  </si>
  <si>
    <t xml:space="preserve">Use Hybrid Model of Q </t>
  </si>
  <si>
    <t>-8.0957 | -7.6261</t>
  </si>
  <si>
    <t>2.9375 | 2.9337</t>
  </si>
  <si>
    <t>-17.5268 | -15.7456</t>
  </si>
  <si>
    <t>2.6402 | 2.2260</t>
  </si>
  <si>
    <t>Q_diag=[dt/3 dt 3dt] | Q_diag=[dt dt dt]</t>
  </si>
  <si>
    <t>-9.5829 | -10.6739</t>
  </si>
  <si>
    <t>2.0942 | 1.7024</t>
  </si>
  <si>
    <t>20.8838 | 20.8978</t>
  </si>
  <si>
    <t>2.1715 | 2.1728</t>
  </si>
  <si>
    <t>14.3506 | 18.1843</t>
  </si>
  <si>
    <t>2.0113 | 2.7958</t>
  </si>
  <si>
    <t>-11.4561 | -8.8031</t>
  </si>
  <si>
    <t>2.0368 | 1.8078</t>
  </si>
  <si>
    <t>RTSNet 2 pass (p,v,a) [dB]</t>
  </si>
  <si>
    <t>RTSNet 2 pass std [dB]</t>
  </si>
  <si>
    <t>RTSNet 2 pass (p) [dB]</t>
  </si>
  <si>
    <t># of parameters RTSNet 2 pass</t>
  </si>
  <si>
    <t xml:space="preserve">RTSNet-2 full [dB] </t>
  </si>
  <si>
    <t>1) Observation mismatch Discrete-Time (change date 12.2 mark red)</t>
  </si>
  <si>
    <t xml:space="preserve">RTSNet-2 partial [dB] </t>
  </si>
  <si>
    <t xml:space="preserve">RTSNet-2 estimated H [dB]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</si>
</sst>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  <font>
      <sz val="11"/>
      <color theme="4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7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6" borderId="0" xfId="0" quotePrefix="1" applyFon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7" fillId="0" borderId="0" xfId="0" applyFont="1"/>
    <xf numFmtId="0" fontId="12" fillId="8" borderId="0" xfId="0" applyFont="1" applyFill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9" fillId="7" borderId="4" xfId="0" applyFont="1" applyFill="1" applyBorder="1"/>
    <xf numFmtId="0" fontId="9" fillId="7" borderId="0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right"/>
    </xf>
    <xf numFmtId="0" fontId="13" fillId="7" borderId="0" xfId="0" applyFont="1" applyFill="1" applyBorder="1" applyAlignment="1">
      <alignment horizontal="center"/>
    </xf>
    <xf numFmtId="0" fontId="9" fillId="10" borderId="4" xfId="0" applyFont="1" applyFill="1" applyBorder="1"/>
    <xf numFmtId="0" fontId="9" fillId="10" borderId="0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right"/>
    </xf>
    <xf numFmtId="0" fontId="13" fillId="10" borderId="0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right"/>
    </xf>
    <xf numFmtId="0" fontId="13" fillId="6" borderId="0" xfId="0" quotePrefix="1" applyFont="1" applyFill="1" applyBorder="1" applyAlignment="1">
      <alignment horizontal="center"/>
    </xf>
    <xf numFmtId="0" fontId="7" fillId="6" borderId="5" xfId="0" applyFont="1" applyFill="1" applyBorder="1"/>
    <xf numFmtId="0" fontId="7" fillId="9" borderId="4" xfId="0" applyFont="1" applyFill="1" applyBorder="1"/>
    <xf numFmtId="0" fontId="9" fillId="9" borderId="0" xfId="0" applyFont="1" applyFill="1" applyBorder="1" applyAlignment="1">
      <alignment horizontal="center"/>
    </xf>
    <xf numFmtId="0" fontId="7" fillId="9" borderId="0" xfId="0" applyFont="1" applyFill="1" applyBorder="1"/>
    <xf numFmtId="0" fontId="7" fillId="9" borderId="5" xfId="0" applyFont="1" applyFill="1" applyBorder="1"/>
    <xf numFmtId="0" fontId="7" fillId="9" borderId="0" xfId="0" quotePrefix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9" borderId="6" xfId="0" applyFont="1" applyFill="1" applyBorder="1"/>
    <xf numFmtId="0" fontId="9" fillId="9" borderId="7" xfId="0" applyFont="1" applyFill="1" applyBorder="1" applyAlignment="1">
      <alignment horizontal="center"/>
    </xf>
    <xf numFmtId="0" fontId="7" fillId="9" borderId="8" xfId="0" applyFont="1" applyFill="1" applyBorder="1"/>
    <xf numFmtId="0" fontId="7" fillId="7" borderId="0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0" fillId="8" borderId="4" xfId="0" applyFill="1" applyBorder="1"/>
    <xf numFmtId="0" fontId="14" fillId="6" borderId="0" xfId="0" applyFont="1" applyFill="1" applyBorder="1" applyAlignment="1">
      <alignment horizontal="center"/>
    </xf>
    <xf numFmtId="0" fontId="11" fillId="10" borderId="0" xfId="0" quotePrefix="1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0" fontId="4" fillId="6" borderId="0" xfId="0" quotePrefix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4" fillId="6" borderId="4" xfId="0" applyFont="1" applyFill="1" applyBorder="1"/>
    <xf numFmtId="0" fontId="4" fillId="6" borderId="5" xfId="0" applyFont="1" applyFill="1" applyBorder="1"/>
    <xf numFmtId="0" fontId="3" fillId="8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7"/>
  <sheetViews>
    <sheetView topLeftCell="A274" zoomScale="85" zoomScaleNormal="85" workbookViewId="0">
      <selection activeCell="D320" sqref="D320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274</v>
      </c>
    </row>
    <row r="260" spans="1:3" ht="15" thickBot="1" x14ac:dyDescent="0.4">
      <c r="A260" t="s">
        <v>275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257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258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259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260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261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7" spans="1:6" ht="15" thickBot="1" x14ac:dyDescent="0.4">
      <c r="A277" t="s">
        <v>276</v>
      </c>
    </row>
    <row r="278" spans="1:6" x14ac:dyDescent="0.35">
      <c r="A278" s="209"/>
      <c r="B278" s="210" t="s">
        <v>278</v>
      </c>
      <c r="C278" s="211" t="s">
        <v>279</v>
      </c>
      <c r="D278" s="211" t="s">
        <v>280</v>
      </c>
      <c r="E278" s="212" t="s">
        <v>207</v>
      </c>
    </row>
    <row r="279" spans="1:6" x14ac:dyDescent="0.35">
      <c r="A279" s="102" t="s">
        <v>262</v>
      </c>
      <c r="B279" s="142">
        <v>-7.6313000000000004</v>
      </c>
      <c r="C279" s="267" t="s">
        <v>45</v>
      </c>
      <c r="D279" s="268" t="s">
        <v>45</v>
      </c>
      <c r="E279" s="213">
        <f>1.98006391525268/200</f>
        <v>9.9003195762633993E-3</v>
      </c>
    </row>
    <row r="280" spans="1:6" x14ac:dyDescent="0.35">
      <c r="A280" s="102" t="s">
        <v>12</v>
      </c>
      <c r="B280" s="142">
        <v>2.891</v>
      </c>
      <c r="C280" s="267"/>
      <c r="D280" s="268"/>
      <c r="E280" s="213"/>
    </row>
    <row r="281" spans="1:6" x14ac:dyDescent="0.35">
      <c r="A281" s="102" t="s">
        <v>265</v>
      </c>
      <c r="B281" s="142">
        <v>-22.074200000000001</v>
      </c>
      <c r="C281" s="267"/>
      <c r="D281" s="142">
        <v>-7.6565000000000003</v>
      </c>
      <c r="E281" s="213">
        <f>1.94739890098571/200</f>
        <v>9.7369945049285492E-3</v>
      </c>
      <c r="F281" t="s">
        <v>271</v>
      </c>
    </row>
    <row r="282" spans="1:6" x14ac:dyDescent="0.35">
      <c r="A282" s="102" t="s">
        <v>12</v>
      </c>
      <c r="B282" s="142">
        <v>3.6943999999999999</v>
      </c>
      <c r="C282" s="267"/>
      <c r="D282" s="142">
        <v>3.1446000000000001</v>
      </c>
      <c r="E282" s="213"/>
    </row>
    <row r="283" spans="1:6" x14ac:dyDescent="0.35">
      <c r="A283" s="103" t="s">
        <v>263</v>
      </c>
      <c r="B283" s="218">
        <v>-8.7913999999999994</v>
      </c>
      <c r="C283" s="267"/>
      <c r="D283" s="268" t="s">
        <v>45</v>
      </c>
      <c r="E283" s="214">
        <f>4.15544414520263/200</f>
        <v>2.0777220726013148E-2</v>
      </c>
    </row>
    <row r="284" spans="1:6" ht="14" customHeight="1" x14ac:dyDescent="0.35">
      <c r="A284" s="103" t="s">
        <v>14</v>
      </c>
      <c r="B284" s="218">
        <v>3.0541</v>
      </c>
      <c r="C284" s="267"/>
      <c r="D284" s="268"/>
      <c r="E284" s="214"/>
    </row>
    <row r="285" spans="1:6" x14ac:dyDescent="0.35">
      <c r="A285" s="103" t="s">
        <v>266</v>
      </c>
      <c r="B285" s="218">
        <v>-23.220700000000001</v>
      </c>
      <c r="C285" s="267"/>
      <c r="D285" s="218">
        <v>-14.7516</v>
      </c>
      <c r="E285" s="214">
        <f>4.09233212471008/200</f>
        <v>2.0461660623550402E-2</v>
      </c>
      <c r="F285" t="s">
        <v>271</v>
      </c>
    </row>
    <row r="286" spans="1:6" x14ac:dyDescent="0.35">
      <c r="A286" s="103" t="s">
        <v>14</v>
      </c>
      <c r="B286" s="218">
        <v>4.0807000000000002</v>
      </c>
      <c r="C286" s="267"/>
      <c r="D286" s="218">
        <v>3.3081</v>
      </c>
      <c r="E286" s="214"/>
    </row>
    <row r="287" spans="1:6" x14ac:dyDescent="0.35">
      <c r="A287" s="104" t="s">
        <v>264</v>
      </c>
      <c r="B287" s="255">
        <v>-8.0848999999999993</v>
      </c>
      <c r="C287" s="146">
        <v>-7.3674999999999997</v>
      </c>
      <c r="D287" s="270" t="s">
        <v>45</v>
      </c>
      <c r="E287" s="215">
        <f>41.4165632724761/200</f>
        <v>0.20708281636238049</v>
      </c>
    </row>
    <row r="288" spans="1:6" x14ac:dyDescent="0.35">
      <c r="A288" s="104" t="s">
        <v>16</v>
      </c>
      <c r="B288" s="255">
        <v>2.9264000000000001</v>
      </c>
      <c r="C288" s="146">
        <v>2.9075000000000002</v>
      </c>
      <c r="D288" s="270"/>
      <c r="E288" s="215"/>
    </row>
    <row r="289" spans="1:6" x14ac:dyDescent="0.35">
      <c r="A289" s="104" t="s">
        <v>267</v>
      </c>
      <c r="B289" s="146">
        <v>-16.892900000000001</v>
      </c>
      <c r="C289" s="216">
        <v>-21.717300000000002</v>
      </c>
      <c r="D289" s="219">
        <v>-15.788399999999999</v>
      </c>
      <c r="E289" s="215">
        <f>44.0292124748229/200</f>
        <v>0.22014606237411449</v>
      </c>
      <c r="F289" t="s">
        <v>271</v>
      </c>
    </row>
    <row r="290" spans="1:6" x14ac:dyDescent="0.35">
      <c r="A290" s="104" t="s">
        <v>16</v>
      </c>
      <c r="B290" s="146">
        <v>2.8605</v>
      </c>
      <c r="C290" s="216">
        <v>3.6478000000000002</v>
      </c>
      <c r="D290" s="216">
        <v>2.5225</v>
      </c>
      <c r="E290" s="167"/>
    </row>
    <row r="291" spans="1:6" x14ac:dyDescent="0.35">
      <c r="A291" s="104" t="s">
        <v>272</v>
      </c>
      <c r="B291" s="146">
        <v>17010</v>
      </c>
      <c r="C291" s="146">
        <v>17010</v>
      </c>
      <c r="D291" s="146">
        <v>4385</v>
      </c>
      <c r="E291" s="167"/>
    </row>
    <row r="292" spans="1:6" x14ac:dyDescent="0.35">
      <c r="A292" s="104" t="s">
        <v>300</v>
      </c>
      <c r="B292" s="191">
        <v>-8.4316999999999993</v>
      </c>
      <c r="C292" s="259">
        <v>-7.3677000000000001</v>
      </c>
      <c r="D292" s="270" t="s">
        <v>45</v>
      </c>
      <c r="E292" s="215">
        <f>87.8742423057556/200</f>
        <v>0.43937121152877801</v>
      </c>
    </row>
    <row r="293" spans="1:6" x14ac:dyDescent="0.35">
      <c r="A293" s="104" t="s">
        <v>301</v>
      </c>
      <c r="B293" s="191">
        <v>2.9738000000000002</v>
      </c>
      <c r="C293" s="259">
        <v>2.8527</v>
      </c>
      <c r="D293" s="270"/>
      <c r="E293" s="215"/>
    </row>
    <row r="294" spans="1:6" x14ac:dyDescent="0.35">
      <c r="A294" s="104" t="s">
        <v>302</v>
      </c>
      <c r="B294" s="191">
        <v>-20.327400000000001</v>
      </c>
      <c r="C294" s="191">
        <v>-22.2407</v>
      </c>
      <c r="D294" s="219">
        <v>-15.899699999999999</v>
      </c>
      <c r="E294" s="215">
        <f>82.9762179851531/200</f>
        <v>0.414881089925766</v>
      </c>
      <c r="F294" t="s">
        <v>271</v>
      </c>
    </row>
    <row r="295" spans="1:6" x14ac:dyDescent="0.35">
      <c r="A295" s="104" t="s">
        <v>301</v>
      </c>
      <c r="B295" s="191">
        <v>3.6972</v>
      </c>
      <c r="C295" s="191">
        <v>3.6762000000000001</v>
      </c>
      <c r="D295" s="216">
        <v>2.5417000000000001</v>
      </c>
      <c r="E295" s="167"/>
    </row>
    <row r="296" spans="1:6" x14ac:dyDescent="0.35">
      <c r="A296" s="104" t="s">
        <v>303</v>
      </c>
      <c r="B296" s="146">
        <v>50280</v>
      </c>
      <c r="C296" s="146">
        <v>50280</v>
      </c>
      <c r="D296" s="146">
        <v>11755</v>
      </c>
      <c r="E296" s="167"/>
    </row>
    <row r="297" spans="1:6" x14ac:dyDescent="0.35">
      <c r="A297" s="76" t="s">
        <v>268</v>
      </c>
      <c r="B297" s="196">
        <v>17.337299999999999</v>
      </c>
      <c r="C297" s="192">
        <v>20.891200000000001</v>
      </c>
      <c r="D297" s="269"/>
      <c r="E297" s="207">
        <f>26.5463798046112/200</f>
        <v>0.13273189902305599</v>
      </c>
    </row>
    <row r="298" spans="1:6" x14ac:dyDescent="0.35">
      <c r="A298" s="76" t="s">
        <v>269</v>
      </c>
      <c r="B298" s="196">
        <v>2.2875000000000001</v>
      </c>
      <c r="C298" s="192">
        <v>2.1716000000000002</v>
      </c>
      <c r="D298" s="269"/>
      <c r="E298" s="207"/>
    </row>
    <row r="299" spans="1:6" x14ac:dyDescent="0.35">
      <c r="A299" s="76" t="s">
        <v>270</v>
      </c>
      <c r="B299" s="196">
        <v>-11.1662</v>
      </c>
      <c r="C299" s="220">
        <v>-10.2974</v>
      </c>
      <c r="D299" s="220">
        <v>-7.9599000000000002</v>
      </c>
      <c r="E299" s="207">
        <f>26.4315013885498/200</f>
        <v>0.132157506942749</v>
      </c>
      <c r="F299" t="s">
        <v>271</v>
      </c>
    </row>
    <row r="300" spans="1:6" x14ac:dyDescent="0.35">
      <c r="A300" s="76" t="s">
        <v>269</v>
      </c>
      <c r="B300" s="196">
        <v>1.9853000000000001</v>
      </c>
      <c r="C300" s="192">
        <v>1.9888999999999999</v>
      </c>
      <c r="D300" s="192">
        <v>1.6473</v>
      </c>
      <c r="E300" s="207"/>
    </row>
    <row r="301" spans="1:6" ht="15" thickBot="1" x14ac:dyDescent="0.4">
      <c r="A301" s="79" t="s">
        <v>273</v>
      </c>
      <c r="B301" s="80">
        <v>41719</v>
      </c>
      <c r="C301" s="80">
        <v>41719</v>
      </c>
      <c r="D301" s="80">
        <v>41333</v>
      </c>
      <c r="E301" s="208"/>
    </row>
    <row r="302" spans="1:6" x14ac:dyDescent="0.35">
      <c r="A302" s="257"/>
      <c r="B302" s="139"/>
      <c r="C302" s="139"/>
      <c r="D302" s="139"/>
      <c r="E302" s="138"/>
      <c r="F302" s="258"/>
    </row>
    <row r="303" spans="1:6" x14ac:dyDescent="0.35">
      <c r="A303" s="257"/>
      <c r="B303" s="139"/>
      <c r="C303" s="139"/>
      <c r="D303" s="139"/>
      <c r="E303" s="138"/>
      <c r="F303" s="258"/>
    </row>
    <row r="304" spans="1:6" x14ac:dyDescent="0.35">
      <c r="A304" s="257"/>
      <c r="B304" s="139"/>
      <c r="C304" s="139"/>
      <c r="D304" s="139"/>
      <c r="E304" s="138"/>
      <c r="F304" s="258"/>
    </row>
    <row r="305" spans="1:6" x14ac:dyDescent="0.35">
      <c r="A305" s="257"/>
      <c r="B305" s="139"/>
      <c r="C305" s="139"/>
      <c r="D305" s="139"/>
      <c r="E305" s="138"/>
      <c r="F305" s="258"/>
    </row>
    <row r="306" spans="1:6" ht="18" customHeight="1" thickBot="1" x14ac:dyDescent="0.4">
      <c r="A306" s="254" t="s">
        <v>286</v>
      </c>
    </row>
    <row r="307" spans="1:6" ht="18" customHeight="1" x14ac:dyDescent="0.35">
      <c r="A307" s="209"/>
      <c r="B307" s="210" t="s">
        <v>283</v>
      </c>
      <c r="C307" s="210" t="s">
        <v>284</v>
      </c>
      <c r="D307" s="210" t="s">
        <v>285</v>
      </c>
      <c r="E307" s="212" t="s">
        <v>207</v>
      </c>
    </row>
    <row r="308" spans="1:6" ht="18" customHeight="1" x14ac:dyDescent="0.35">
      <c r="A308" s="102" t="s">
        <v>262</v>
      </c>
      <c r="B308" s="217"/>
      <c r="C308" s="267" t="s">
        <v>45</v>
      </c>
      <c r="D308" s="268" t="s">
        <v>45</v>
      </c>
      <c r="E308" s="213">
        <f>1.98006391525268/200</f>
        <v>9.9003195762633993E-3</v>
      </c>
    </row>
    <row r="309" spans="1:6" ht="18" customHeight="1" x14ac:dyDescent="0.35">
      <c r="A309" s="102" t="s">
        <v>12</v>
      </c>
      <c r="B309" s="217"/>
      <c r="C309" s="267"/>
      <c r="D309" s="268"/>
      <c r="E309" s="213"/>
    </row>
    <row r="310" spans="1:6" ht="18" customHeight="1" x14ac:dyDescent="0.35">
      <c r="A310" s="102" t="s">
        <v>265</v>
      </c>
      <c r="B310" s="217"/>
      <c r="C310" s="267"/>
      <c r="D310" s="217"/>
      <c r="E310" s="213">
        <f>1.94739890098571/200</f>
        <v>9.7369945049285492E-3</v>
      </c>
    </row>
    <row r="311" spans="1:6" ht="18" customHeight="1" x14ac:dyDescent="0.35">
      <c r="A311" s="102" t="s">
        <v>12</v>
      </c>
      <c r="B311" s="217" t="s">
        <v>291</v>
      </c>
      <c r="C311" s="267"/>
      <c r="D311" s="217"/>
      <c r="E311" s="213"/>
    </row>
    <row r="312" spans="1:6" ht="18" customHeight="1" x14ac:dyDescent="0.35">
      <c r="A312" s="103" t="s">
        <v>263</v>
      </c>
      <c r="B312" s="256" t="s">
        <v>287</v>
      </c>
      <c r="C312" s="267"/>
      <c r="D312" s="268" t="s">
        <v>45</v>
      </c>
      <c r="E312" s="214">
        <f>4.15544414520263/200</f>
        <v>2.0777220726013148E-2</v>
      </c>
    </row>
    <row r="313" spans="1:6" ht="18" customHeight="1" x14ac:dyDescent="0.35">
      <c r="A313" s="103" t="s">
        <v>14</v>
      </c>
      <c r="B313" s="256" t="s">
        <v>288</v>
      </c>
      <c r="C313" s="267"/>
      <c r="D313" s="268"/>
      <c r="E313" s="214"/>
    </row>
    <row r="314" spans="1:6" ht="18" customHeight="1" x14ac:dyDescent="0.35">
      <c r="A314" s="103" t="s">
        <v>266</v>
      </c>
      <c r="B314" s="256" t="s">
        <v>289</v>
      </c>
      <c r="C314" s="267"/>
      <c r="D314" s="218">
        <v>-14.926600000000001</v>
      </c>
      <c r="E314" s="214">
        <f>4.09233212471008/200</f>
        <v>2.0461660623550402E-2</v>
      </c>
    </row>
    <row r="315" spans="1:6" ht="18" customHeight="1" x14ac:dyDescent="0.35">
      <c r="A315" s="103" t="s">
        <v>14</v>
      </c>
      <c r="B315" s="256" t="s">
        <v>290</v>
      </c>
      <c r="C315" s="267"/>
      <c r="D315" s="218">
        <v>2.1204999999999998</v>
      </c>
      <c r="E315" s="214"/>
    </row>
    <row r="316" spans="1:6" ht="18" customHeight="1" x14ac:dyDescent="0.35">
      <c r="A316" s="76" t="s">
        <v>268</v>
      </c>
      <c r="B316" s="220" t="s">
        <v>296</v>
      </c>
      <c r="C316" s="220" t="s">
        <v>294</v>
      </c>
      <c r="D316" s="269"/>
      <c r="E316" s="207">
        <f>26.5463798046112/200</f>
        <v>0.13273189902305599</v>
      </c>
    </row>
    <row r="317" spans="1:6" ht="18" customHeight="1" x14ac:dyDescent="0.35">
      <c r="A317" s="76" t="s">
        <v>269</v>
      </c>
      <c r="B317" s="220" t="s">
        <v>297</v>
      </c>
      <c r="C317" s="220" t="s">
        <v>295</v>
      </c>
      <c r="D317" s="269"/>
      <c r="E317" s="207"/>
    </row>
    <row r="318" spans="1:6" ht="18" customHeight="1" x14ac:dyDescent="0.35">
      <c r="A318" s="76" t="s">
        <v>270</v>
      </c>
      <c r="B318" s="220" t="s">
        <v>298</v>
      </c>
      <c r="C318" s="220" t="s">
        <v>292</v>
      </c>
      <c r="D318" s="220">
        <v>-10.732200000000001</v>
      </c>
      <c r="E318" s="207">
        <f>26.4315013885498/200</f>
        <v>0.132157506942749</v>
      </c>
    </row>
    <row r="319" spans="1:6" ht="18" customHeight="1" x14ac:dyDescent="0.35">
      <c r="A319" s="76" t="s">
        <v>269</v>
      </c>
      <c r="B319" s="220" t="s">
        <v>299</v>
      </c>
      <c r="C319" s="220" t="s">
        <v>293</v>
      </c>
      <c r="D319" s="192">
        <v>1.6614</v>
      </c>
      <c r="E319" s="207"/>
    </row>
    <row r="320" spans="1:6" ht="18" customHeight="1" thickBot="1" x14ac:dyDescent="0.4">
      <c r="A320" s="79" t="s">
        <v>273</v>
      </c>
      <c r="B320" s="80">
        <v>41719</v>
      </c>
      <c r="C320" s="80">
        <v>41719</v>
      </c>
      <c r="D320" s="80">
        <v>41333</v>
      </c>
      <c r="E320" s="208"/>
    </row>
    <row r="321" spans="1:6" ht="18" customHeight="1" x14ac:dyDescent="0.35">
      <c r="D321" s="138"/>
      <c r="E321" s="138"/>
      <c r="F321" s="138"/>
    </row>
    <row r="322" spans="1:6" ht="18" customHeight="1" x14ac:dyDescent="0.35">
      <c r="D322" s="138"/>
      <c r="E322" s="138"/>
      <c r="F322" s="138"/>
    </row>
    <row r="323" spans="1:6" ht="18" customHeight="1" x14ac:dyDescent="0.35">
      <c r="D323" s="138"/>
      <c r="E323" s="138"/>
      <c r="F323" s="138"/>
    </row>
    <row r="324" spans="1:6" ht="18" customHeight="1" x14ac:dyDescent="0.35"/>
    <row r="325" spans="1:6" ht="18" customHeight="1" x14ac:dyDescent="0.35"/>
    <row r="327" spans="1:6" x14ac:dyDescent="0.35">
      <c r="A327" s="221" t="s">
        <v>281</v>
      </c>
      <c r="B327" s="221"/>
      <c r="C327" s="221"/>
      <c r="D327" s="221"/>
      <c r="E327" s="221"/>
      <c r="F327" s="221"/>
    </row>
    <row r="328" spans="1:6" ht="15" thickBot="1" x14ac:dyDescent="0.4">
      <c r="A328" s="222" t="s">
        <v>282</v>
      </c>
      <c r="B328" s="221"/>
      <c r="C328" s="221"/>
      <c r="D328" s="221"/>
      <c r="E328" s="221"/>
      <c r="F328" s="221"/>
    </row>
    <row r="329" spans="1:6" x14ac:dyDescent="0.35">
      <c r="A329" s="223"/>
      <c r="B329" s="224" t="s">
        <v>278</v>
      </c>
      <c r="C329" s="225" t="s">
        <v>279</v>
      </c>
      <c r="D329" s="225" t="s">
        <v>280</v>
      </c>
      <c r="E329" s="226" t="s">
        <v>207</v>
      </c>
      <c r="F329" s="221"/>
    </row>
    <row r="330" spans="1:6" x14ac:dyDescent="0.35">
      <c r="A330" s="227" t="s">
        <v>262</v>
      </c>
      <c r="B330" s="228">
        <v>1.4617</v>
      </c>
      <c r="C330" s="264" t="s">
        <v>45</v>
      </c>
      <c r="D330" s="264" t="s">
        <v>45</v>
      </c>
      <c r="E330" s="229">
        <f>1.98006391525268/200</f>
        <v>9.9003195762633993E-3</v>
      </c>
      <c r="F330" s="221"/>
    </row>
    <row r="331" spans="1:6" x14ac:dyDescent="0.35">
      <c r="A331" s="227" t="s">
        <v>12</v>
      </c>
      <c r="B331" s="228">
        <v>0.57669999999999999</v>
      </c>
      <c r="C331" s="264"/>
      <c r="D331" s="264"/>
      <c r="E331" s="229"/>
      <c r="F331" s="221"/>
    </row>
    <row r="332" spans="1:6" ht="13.5" customHeight="1" x14ac:dyDescent="0.35">
      <c r="A332" s="227" t="s">
        <v>265</v>
      </c>
      <c r="B332" s="228"/>
      <c r="C332" s="264"/>
      <c r="D332" s="230"/>
      <c r="E332" s="229">
        <f>1.94739890098571/200</f>
        <v>9.7369945049285492E-3</v>
      </c>
      <c r="F332" s="221" t="s">
        <v>271</v>
      </c>
    </row>
    <row r="333" spans="1:6" x14ac:dyDescent="0.35">
      <c r="A333" s="227" t="s">
        <v>12</v>
      </c>
      <c r="B333" s="228"/>
      <c r="C333" s="264"/>
      <c r="D333" s="230"/>
      <c r="E333" s="229"/>
      <c r="F333" s="221"/>
    </row>
    <row r="334" spans="1:6" x14ac:dyDescent="0.35">
      <c r="A334" s="231" t="s">
        <v>263</v>
      </c>
      <c r="B334" s="232">
        <v>-5.4771999999999998</v>
      </c>
      <c r="C334" s="264"/>
      <c r="D334" s="264" t="s">
        <v>45</v>
      </c>
      <c r="E334" s="233">
        <f>4.15544414520263/200</f>
        <v>2.0777220726013148E-2</v>
      </c>
      <c r="F334" s="221"/>
    </row>
    <row r="335" spans="1:6" x14ac:dyDescent="0.35">
      <c r="A335" s="231" t="s">
        <v>14</v>
      </c>
      <c r="B335" s="232">
        <v>0.625</v>
      </c>
      <c r="C335" s="264"/>
      <c r="D335" s="264"/>
      <c r="E335" s="233"/>
      <c r="F335" s="221"/>
    </row>
    <row r="336" spans="1:6" x14ac:dyDescent="0.35">
      <c r="A336" s="231" t="s">
        <v>266</v>
      </c>
      <c r="B336" s="232"/>
      <c r="C336" s="264"/>
      <c r="D336" s="234"/>
      <c r="E336" s="233">
        <f>4.09233212471008/200</f>
        <v>2.0461660623550402E-2</v>
      </c>
      <c r="F336" s="221" t="s">
        <v>271</v>
      </c>
    </row>
    <row r="337" spans="1:6" x14ac:dyDescent="0.35">
      <c r="A337" s="231" t="s">
        <v>14</v>
      </c>
      <c r="B337" s="232"/>
      <c r="C337" s="264"/>
      <c r="D337" s="234"/>
      <c r="E337" s="233"/>
      <c r="F337" s="221"/>
    </row>
    <row r="338" spans="1:6" ht="13.5" customHeight="1" x14ac:dyDescent="0.35">
      <c r="A338" s="235" t="s">
        <v>264</v>
      </c>
      <c r="B338" s="236"/>
      <c r="C338" s="237"/>
      <c r="D338" s="265" t="s">
        <v>45</v>
      </c>
      <c r="E338" s="238">
        <f>41.4165632724761/200</f>
        <v>0.20708281636238049</v>
      </c>
      <c r="F338" s="221"/>
    </row>
    <row r="339" spans="1:6" x14ac:dyDescent="0.35">
      <c r="A339" s="235" t="s">
        <v>16</v>
      </c>
      <c r="B339" s="236"/>
      <c r="C339" s="237"/>
      <c r="D339" s="265"/>
      <c r="E339" s="238"/>
      <c r="F339" s="221"/>
    </row>
    <row r="340" spans="1:6" x14ac:dyDescent="0.35">
      <c r="A340" s="235" t="s">
        <v>267</v>
      </c>
      <c r="B340" s="236"/>
      <c r="C340" s="237"/>
      <c r="D340" s="239"/>
      <c r="E340" s="238">
        <f>44.0292124748229/200</f>
        <v>0.22014606237411449</v>
      </c>
      <c r="F340" s="221" t="s">
        <v>271</v>
      </c>
    </row>
    <row r="341" spans="1:6" x14ac:dyDescent="0.35">
      <c r="A341" s="235" t="s">
        <v>16</v>
      </c>
      <c r="B341" s="236"/>
      <c r="C341" s="237"/>
      <c r="D341" s="237"/>
      <c r="E341" s="240"/>
      <c r="F341" s="221"/>
    </row>
    <row r="342" spans="1:6" x14ac:dyDescent="0.35">
      <c r="A342" s="235" t="s">
        <v>272</v>
      </c>
      <c r="B342" s="236">
        <v>17010</v>
      </c>
      <c r="C342" s="236">
        <v>17010</v>
      </c>
      <c r="D342" s="236">
        <v>4385</v>
      </c>
      <c r="E342" s="240"/>
      <c r="F342" s="221"/>
    </row>
    <row r="343" spans="1:6" x14ac:dyDescent="0.35">
      <c r="A343" s="241" t="s">
        <v>268</v>
      </c>
      <c r="B343" s="242">
        <v>27.1051</v>
      </c>
      <c r="C343" s="243"/>
      <c r="D343" s="266"/>
      <c r="E343" s="244"/>
      <c r="F343" s="221"/>
    </row>
    <row r="344" spans="1:6" x14ac:dyDescent="0.35">
      <c r="A344" s="241" t="s">
        <v>269</v>
      </c>
      <c r="B344" s="242">
        <v>2.4712000000000001</v>
      </c>
      <c r="C344" s="243"/>
      <c r="D344" s="266"/>
      <c r="E344" s="244"/>
      <c r="F344" s="221"/>
    </row>
    <row r="345" spans="1:6" x14ac:dyDescent="0.35">
      <c r="A345" s="241" t="s">
        <v>270</v>
      </c>
      <c r="B345" s="242"/>
      <c r="C345" s="245"/>
      <c r="D345" s="243"/>
      <c r="E345" s="244"/>
      <c r="F345" s="221"/>
    </row>
    <row r="346" spans="1:6" x14ac:dyDescent="0.35">
      <c r="A346" s="241" t="s">
        <v>269</v>
      </c>
      <c r="B346" s="242"/>
      <c r="C346" s="246"/>
      <c r="D346" s="243"/>
      <c r="E346" s="244"/>
      <c r="F346" s="221"/>
    </row>
    <row r="347" spans="1:6" ht="15" thickBot="1" x14ac:dyDescent="0.4">
      <c r="A347" s="247" t="s">
        <v>273</v>
      </c>
      <c r="B347" s="248">
        <v>41719</v>
      </c>
      <c r="C347" s="248"/>
      <c r="D347" s="248"/>
      <c r="E347" s="249"/>
      <c r="F347" s="221"/>
    </row>
    <row r="348" spans="1:6" x14ac:dyDescent="0.35">
      <c r="A348" s="221"/>
      <c r="B348" s="221"/>
      <c r="C348" s="221"/>
      <c r="D348" s="221"/>
      <c r="E348" s="221"/>
      <c r="F348" s="221"/>
    </row>
    <row r="350" spans="1:6" ht="13.5" customHeight="1" x14ac:dyDescent="0.35"/>
    <row r="351" spans="1:6" ht="13.5" customHeight="1" x14ac:dyDescent="0.35"/>
    <row r="352" spans="1:6" ht="13.5" customHeight="1" x14ac:dyDescent="0.35"/>
    <row r="354" spans="1:6" ht="15" thickBot="1" x14ac:dyDescent="0.4">
      <c r="A354" s="221" t="s">
        <v>277</v>
      </c>
      <c r="B354" s="221"/>
      <c r="C354" s="221"/>
      <c r="D354" s="221"/>
      <c r="E354" s="221"/>
      <c r="F354" s="221"/>
    </row>
    <row r="355" spans="1:6" x14ac:dyDescent="0.35">
      <c r="A355" s="223"/>
      <c r="B355" s="224" t="s">
        <v>278</v>
      </c>
      <c r="C355" s="225" t="s">
        <v>279</v>
      </c>
      <c r="D355" s="225" t="s">
        <v>280</v>
      </c>
      <c r="E355" s="226" t="s">
        <v>207</v>
      </c>
      <c r="F355" s="221"/>
    </row>
    <row r="356" spans="1:6" x14ac:dyDescent="0.35">
      <c r="A356" s="227" t="s">
        <v>262</v>
      </c>
      <c r="B356" s="228">
        <v>18.8626</v>
      </c>
      <c r="C356" s="264"/>
      <c r="D356" s="264"/>
      <c r="E356" s="229">
        <f>2.00304269790649/200</f>
        <v>1.0015213489532451E-2</v>
      </c>
      <c r="F356" s="221"/>
    </row>
    <row r="357" spans="1:6" x14ac:dyDescent="0.35">
      <c r="A357" s="227" t="s">
        <v>12</v>
      </c>
      <c r="B357" s="228">
        <v>1.7168000000000001</v>
      </c>
      <c r="C357" s="264"/>
      <c r="D357" s="264"/>
      <c r="E357" s="229"/>
      <c r="F357" s="221"/>
    </row>
    <row r="358" spans="1:6" x14ac:dyDescent="0.35">
      <c r="A358" s="227" t="s">
        <v>265</v>
      </c>
      <c r="B358" s="228">
        <v>7.1250999999999998</v>
      </c>
      <c r="C358" s="264"/>
      <c r="D358" s="250"/>
      <c r="E358" s="229"/>
      <c r="F358" s="221" t="s">
        <v>271</v>
      </c>
    </row>
    <row r="359" spans="1:6" x14ac:dyDescent="0.35">
      <c r="A359" s="227" t="s">
        <v>12</v>
      </c>
      <c r="B359" s="228">
        <v>1.653</v>
      </c>
      <c r="C359" s="264"/>
      <c r="D359" s="250"/>
      <c r="E359" s="229"/>
      <c r="F359" s="221"/>
    </row>
    <row r="360" spans="1:6" x14ac:dyDescent="0.35">
      <c r="A360" s="231" t="s">
        <v>263</v>
      </c>
      <c r="B360" s="232">
        <v>16.558399999999999</v>
      </c>
      <c r="C360" s="264"/>
      <c r="D360" s="264"/>
      <c r="E360" s="233">
        <f>4.2044072151184/200</f>
        <v>2.1022036075592002E-2</v>
      </c>
      <c r="F360" s="221"/>
    </row>
    <row r="361" spans="1:6" x14ac:dyDescent="0.35">
      <c r="A361" s="231" t="s">
        <v>14</v>
      </c>
      <c r="B361" s="232">
        <v>1.8937999999999999</v>
      </c>
      <c r="C361" s="264"/>
      <c r="D361" s="264"/>
      <c r="E361" s="233"/>
      <c r="F361" s="221"/>
    </row>
    <row r="362" spans="1:6" x14ac:dyDescent="0.35">
      <c r="A362" s="231" t="s">
        <v>266</v>
      </c>
      <c r="B362" s="232">
        <v>-0.92110000000000003</v>
      </c>
      <c r="C362" s="264"/>
      <c r="D362" s="251"/>
      <c r="E362" s="233"/>
      <c r="F362" s="221" t="s">
        <v>271</v>
      </c>
    </row>
    <row r="363" spans="1:6" x14ac:dyDescent="0.35">
      <c r="A363" s="231" t="s">
        <v>14</v>
      </c>
      <c r="B363" s="232">
        <v>1.6444000000000001</v>
      </c>
      <c r="C363" s="264"/>
      <c r="D363" s="251"/>
      <c r="E363" s="233"/>
      <c r="F363" s="221"/>
    </row>
    <row r="364" spans="1:6" x14ac:dyDescent="0.35">
      <c r="A364" s="235" t="s">
        <v>264</v>
      </c>
      <c r="B364" s="252">
        <v>19.313500000000001</v>
      </c>
      <c r="C364" s="253">
        <v>19.350200000000001</v>
      </c>
      <c r="D364" s="264"/>
      <c r="E364" s="238">
        <f>42.8255274295806/200</f>
        <v>0.214127637147903</v>
      </c>
      <c r="F364" s="221"/>
    </row>
    <row r="365" spans="1:6" x14ac:dyDescent="0.35">
      <c r="A365" s="235" t="s">
        <v>16</v>
      </c>
      <c r="B365" s="252">
        <v>1.4529000000000001</v>
      </c>
      <c r="C365" s="253">
        <v>2.8311999999999999</v>
      </c>
      <c r="D365" s="264"/>
      <c r="E365" s="238"/>
      <c r="F365" s="221"/>
    </row>
    <row r="366" spans="1:6" x14ac:dyDescent="0.35">
      <c r="A366" s="235" t="s">
        <v>267</v>
      </c>
      <c r="B366" s="236">
        <v>18.4528</v>
      </c>
      <c r="C366" s="252">
        <v>0.31040000000000001</v>
      </c>
      <c r="D366" s="236"/>
      <c r="E366" s="238"/>
      <c r="F366" s="221" t="s">
        <v>271</v>
      </c>
    </row>
    <row r="367" spans="1:6" x14ac:dyDescent="0.35">
      <c r="A367" s="235" t="s">
        <v>16</v>
      </c>
      <c r="B367" s="236">
        <v>1.8001</v>
      </c>
      <c r="C367" s="252">
        <v>1.6241000000000001</v>
      </c>
      <c r="D367" s="236"/>
      <c r="E367" s="240"/>
      <c r="F367" s="221"/>
    </row>
    <row r="368" spans="1:6" x14ac:dyDescent="0.35">
      <c r="A368" s="235" t="s">
        <v>272</v>
      </c>
      <c r="B368" s="236">
        <v>17010</v>
      </c>
      <c r="C368" s="236">
        <v>17010</v>
      </c>
      <c r="D368" s="252"/>
      <c r="E368" s="240"/>
      <c r="F368" s="221"/>
    </row>
    <row r="369" spans="1:7" x14ac:dyDescent="0.35">
      <c r="A369" s="241" t="s">
        <v>268</v>
      </c>
      <c r="B369" s="242"/>
      <c r="C369" s="243"/>
      <c r="D369" s="266"/>
      <c r="E369" s="244"/>
      <c r="F369" s="221"/>
    </row>
    <row r="370" spans="1:7" x14ac:dyDescent="0.35">
      <c r="A370" s="241" t="s">
        <v>269</v>
      </c>
      <c r="B370" s="242"/>
      <c r="C370" s="243"/>
      <c r="D370" s="266"/>
      <c r="E370" s="244"/>
      <c r="F370" s="221"/>
    </row>
    <row r="371" spans="1:7" x14ac:dyDescent="0.35">
      <c r="A371" s="241" t="s">
        <v>270</v>
      </c>
      <c r="B371" s="242"/>
      <c r="C371" s="243"/>
      <c r="D371" s="243"/>
      <c r="E371" s="244"/>
      <c r="F371" s="221"/>
    </row>
    <row r="372" spans="1:7" x14ac:dyDescent="0.35">
      <c r="A372" s="241" t="s">
        <v>269</v>
      </c>
      <c r="B372" s="242"/>
      <c r="C372" s="243"/>
      <c r="D372" s="243"/>
      <c r="E372" s="244"/>
      <c r="F372" s="221"/>
    </row>
    <row r="373" spans="1:7" ht="15" thickBot="1" x14ac:dyDescent="0.4">
      <c r="A373" s="247" t="s">
        <v>273</v>
      </c>
      <c r="B373" s="248"/>
      <c r="C373" s="248"/>
      <c r="D373" s="248"/>
      <c r="E373" s="249"/>
      <c r="F373" s="221"/>
    </row>
    <row r="374" spans="1:7" x14ac:dyDescent="0.35">
      <c r="A374" s="221"/>
      <c r="B374" s="221"/>
      <c r="C374" s="221"/>
      <c r="D374" s="221"/>
      <c r="E374" s="221"/>
      <c r="F374" s="221"/>
    </row>
    <row r="380" spans="1:7" x14ac:dyDescent="0.35">
      <c r="A380" s="6" t="s">
        <v>102</v>
      </c>
    </row>
    <row r="381" spans="1:7" x14ac:dyDescent="0.35">
      <c r="A381" s="15" t="s">
        <v>103</v>
      </c>
      <c r="B381" s="15"/>
      <c r="C381" s="15"/>
      <c r="D381" s="15"/>
      <c r="E381" s="15"/>
      <c r="F381" s="15"/>
      <c r="G381" s="15"/>
    </row>
    <row r="382" spans="1:7" ht="15" thickBot="1" x14ac:dyDescent="0.4">
      <c r="A382" s="15" t="s">
        <v>104</v>
      </c>
      <c r="B382" s="15"/>
      <c r="C382" s="15"/>
      <c r="D382" s="15"/>
      <c r="E382" s="15"/>
      <c r="F382" s="15"/>
      <c r="G382" s="15"/>
    </row>
    <row r="383" spans="1:7" x14ac:dyDescent="0.35">
      <c r="A383" s="42" t="s">
        <v>105</v>
      </c>
      <c r="B383" s="43">
        <v>-10</v>
      </c>
      <c r="C383" s="43">
        <v>0</v>
      </c>
      <c r="D383" s="43">
        <v>10</v>
      </c>
      <c r="E383" s="50">
        <v>20</v>
      </c>
      <c r="F383" s="44"/>
      <c r="G383" s="44"/>
    </row>
    <row r="384" spans="1:7" x14ac:dyDescent="0.35">
      <c r="A384" s="51" t="s">
        <v>9</v>
      </c>
      <c r="B384" s="8">
        <v>10.021800000000001</v>
      </c>
      <c r="C384" s="8">
        <v>-1E-4</v>
      </c>
      <c r="D384" s="8">
        <v>-10.0009</v>
      </c>
      <c r="E384" s="23">
        <v>-20.009399999999999</v>
      </c>
      <c r="F384" s="8"/>
      <c r="G384" s="15"/>
    </row>
    <row r="385" spans="1:7" x14ac:dyDescent="0.35">
      <c r="A385" s="51" t="s">
        <v>10</v>
      </c>
      <c r="B385" s="8">
        <v>0.40789999999999998</v>
      </c>
      <c r="C385" s="8">
        <v>0.41980000000000001</v>
      </c>
      <c r="D385" s="8">
        <v>0.42220000000000002</v>
      </c>
      <c r="E385" s="23">
        <v>0.41310000000000002</v>
      </c>
      <c r="F385" s="8"/>
      <c r="G385" s="15"/>
    </row>
    <row r="386" spans="1:7" x14ac:dyDescent="0.35">
      <c r="A386" s="29" t="s">
        <v>11</v>
      </c>
      <c r="B386" s="8">
        <v>8.0785</v>
      </c>
      <c r="C386" s="8">
        <v>-0.36620000000000003</v>
      </c>
      <c r="D386" s="8">
        <v>-10.040800000000001</v>
      </c>
      <c r="E386" s="23">
        <v>-20.0139</v>
      </c>
      <c r="F386" s="8"/>
      <c r="G386" s="15"/>
    </row>
    <row r="387" spans="1:7" x14ac:dyDescent="0.35">
      <c r="A387" s="29" t="s">
        <v>12</v>
      </c>
      <c r="B387" s="8">
        <v>0.4738</v>
      </c>
      <c r="C387" s="8">
        <v>0.41570000000000001</v>
      </c>
      <c r="D387" s="8">
        <v>0.42080000000000001</v>
      </c>
      <c r="E387" s="23">
        <v>0.41360000000000002</v>
      </c>
      <c r="F387" s="8"/>
      <c r="G387" s="15"/>
    </row>
    <row r="388" spans="1:7" x14ac:dyDescent="0.35">
      <c r="A388" s="29" t="s">
        <v>13</v>
      </c>
      <c r="B388" s="8">
        <v>6.2323000000000004</v>
      </c>
      <c r="C388" s="8">
        <v>-0.8518</v>
      </c>
      <c r="D388" s="8">
        <v>-10.102499999999999</v>
      </c>
      <c r="E388" s="23">
        <v>-20.0198</v>
      </c>
      <c r="F388" s="8"/>
      <c r="G388" s="15"/>
    </row>
    <row r="389" spans="1:7" ht="15" thickBot="1" x14ac:dyDescent="0.4">
      <c r="A389" s="30" t="s">
        <v>14</v>
      </c>
      <c r="B389" s="24">
        <v>0.49349999999999999</v>
      </c>
      <c r="C389" s="24">
        <v>0.41720000000000002</v>
      </c>
      <c r="D389" s="24">
        <v>0.42209999999999998</v>
      </c>
      <c r="E389" s="25">
        <v>0.41389999999999999</v>
      </c>
      <c r="F389" s="8"/>
      <c r="G389" s="15"/>
    </row>
    <row r="390" spans="1:7" x14ac:dyDescent="0.35">
      <c r="A390" s="15"/>
      <c r="B390" s="15"/>
      <c r="C390" s="15"/>
      <c r="D390" s="15"/>
      <c r="E390" s="15"/>
      <c r="F390" s="15"/>
      <c r="G390" s="15"/>
    </row>
    <row r="391" spans="1:7" x14ac:dyDescent="0.35">
      <c r="A391" s="15"/>
      <c r="B391" s="15"/>
      <c r="C391" s="15"/>
      <c r="D391" s="15"/>
      <c r="E391" s="15"/>
      <c r="F391" s="15"/>
      <c r="G391" s="15"/>
    </row>
    <row r="392" spans="1:7" ht="15" thickBot="1" x14ac:dyDescent="0.4">
      <c r="A392" s="15" t="s">
        <v>106</v>
      </c>
      <c r="B392" s="15"/>
      <c r="C392" s="15"/>
      <c r="D392" s="15"/>
      <c r="E392" s="15"/>
      <c r="F392" s="15"/>
      <c r="G392" s="15"/>
    </row>
    <row r="393" spans="1:7" x14ac:dyDescent="0.35">
      <c r="A393" s="42" t="s">
        <v>105</v>
      </c>
      <c r="B393" s="43">
        <v>-10</v>
      </c>
      <c r="C393" s="43">
        <v>0</v>
      </c>
      <c r="D393" s="43">
        <v>10</v>
      </c>
      <c r="E393" s="43">
        <v>20</v>
      </c>
      <c r="F393" s="50">
        <v>30</v>
      </c>
      <c r="G393" s="15"/>
    </row>
    <row r="394" spans="1:7" x14ac:dyDescent="0.35">
      <c r="A394" s="51" t="s">
        <v>9</v>
      </c>
      <c r="B394" s="8">
        <v>9.9992999999999999</v>
      </c>
      <c r="C394" s="8">
        <v>9.2999999999999992E-3</v>
      </c>
      <c r="D394" s="8">
        <v>-9.9928000000000008</v>
      </c>
      <c r="E394" s="8">
        <v>-20.0136</v>
      </c>
      <c r="F394" s="23">
        <v>-30.004000000000001</v>
      </c>
      <c r="G394" s="15"/>
    </row>
    <row r="395" spans="1:7" x14ac:dyDescent="0.35">
      <c r="A395" s="51" t="s">
        <v>10</v>
      </c>
      <c r="B395" s="8">
        <v>0.41639999999999999</v>
      </c>
      <c r="C395" s="8">
        <v>0.4022</v>
      </c>
      <c r="D395" s="8">
        <v>0.4098</v>
      </c>
      <c r="E395" s="8">
        <v>0.42599999999999999</v>
      </c>
      <c r="F395" s="23">
        <v>0.39079999999999998</v>
      </c>
      <c r="G395" s="15"/>
    </row>
    <row r="396" spans="1:7" x14ac:dyDescent="0.35">
      <c r="A396" s="29" t="s">
        <v>11</v>
      </c>
      <c r="B396" s="8">
        <v>2.6894</v>
      </c>
      <c r="C396" s="8">
        <v>-4.6473000000000004</v>
      </c>
      <c r="D396" s="8">
        <v>-11.911799999999999</v>
      </c>
      <c r="E396" s="8">
        <v>-20.385999999999999</v>
      </c>
      <c r="F396" s="23">
        <v>-30.0456</v>
      </c>
      <c r="G396" s="15"/>
    </row>
    <row r="397" spans="1:7" x14ac:dyDescent="0.35">
      <c r="A397" s="29" t="s">
        <v>12</v>
      </c>
      <c r="B397" s="8">
        <v>0.94330000000000003</v>
      </c>
      <c r="C397" s="8">
        <v>0.70750000000000002</v>
      </c>
      <c r="D397" s="8">
        <v>0.48320000000000002</v>
      </c>
      <c r="E397" s="8">
        <v>0.42049999999999998</v>
      </c>
      <c r="F397" s="23">
        <v>0.39340000000000003</v>
      </c>
      <c r="G397" s="15"/>
    </row>
    <row r="398" spans="1:7" x14ac:dyDescent="0.35">
      <c r="A398" s="29" t="s">
        <v>13</v>
      </c>
      <c r="B398" s="8">
        <v>-1.7606999999999999</v>
      </c>
      <c r="C398" s="8">
        <v>-8.1674000000000007</v>
      </c>
      <c r="D398" s="8">
        <v>-13.776999999999999</v>
      </c>
      <c r="E398" s="8">
        <v>-20.873999999999999</v>
      </c>
      <c r="F398" s="23">
        <v>-30.104199999999999</v>
      </c>
      <c r="G398" s="15"/>
    </row>
    <row r="399" spans="1:7" ht="15" thickBot="1" x14ac:dyDescent="0.4">
      <c r="A399" s="30" t="s">
        <v>14</v>
      </c>
      <c r="B399" s="24">
        <v>1.2151000000000001</v>
      </c>
      <c r="C399" s="24">
        <v>0.77839999999999998</v>
      </c>
      <c r="D399" s="24">
        <v>0.49209999999999998</v>
      </c>
      <c r="E399" s="24">
        <v>0.41810000000000003</v>
      </c>
      <c r="F399" s="25">
        <v>0.3926</v>
      </c>
      <c r="G399" s="15"/>
    </row>
    <row r="400" spans="1:7" x14ac:dyDescent="0.35">
      <c r="A400" s="15"/>
      <c r="B400" s="15"/>
      <c r="C400" s="15"/>
      <c r="D400" s="15"/>
      <c r="E400" s="15"/>
      <c r="F400" s="15"/>
      <c r="G400" s="15"/>
    </row>
    <row r="401" spans="1:3" ht="15" thickBot="1" x14ac:dyDescent="0.4"/>
    <row r="402" spans="1:3" x14ac:dyDescent="0.35">
      <c r="A402" s="52" t="s">
        <v>9</v>
      </c>
      <c r="B402" s="13"/>
      <c r="C402" s="53">
        <v>-8.1576000000000004</v>
      </c>
    </row>
    <row r="403" spans="1:3" x14ac:dyDescent="0.35">
      <c r="A403" s="51" t="s">
        <v>10</v>
      </c>
      <c r="C403" s="36">
        <v>0.40889999999999999</v>
      </c>
    </row>
    <row r="404" spans="1:3" x14ac:dyDescent="0.35">
      <c r="A404" s="29" t="s">
        <v>107</v>
      </c>
      <c r="C404" s="36">
        <v>-12.7606</v>
      </c>
    </row>
    <row r="405" spans="1:3" x14ac:dyDescent="0.35">
      <c r="A405" s="29" t="s">
        <v>14</v>
      </c>
      <c r="C405" s="36">
        <v>0.50029999999999997</v>
      </c>
    </row>
    <row r="406" spans="1:3" x14ac:dyDescent="0.35">
      <c r="A406" s="29" t="s">
        <v>108</v>
      </c>
      <c r="C406" s="36">
        <v>-8.1062999999999992</v>
      </c>
    </row>
    <row r="407" spans="1:3" ht="15" thickBot="1" x14ac:dyDescent="0.4">
      <c r="A407" s="30" t="s">
        <v>14</v>
      </c>
      <c r="B407" s="19"/>
      <c r="C407" s="54">
        <v>0.77159999999999995</v>
      </c>
    </row>
  </sheetData>
  <mergeCells count="20">
    <mergeCell ref="C308:C315"/>
    <mergeCell ref="D308:D309"/>
    <mergeCell ref="D312:D313"/>
    <mergeCell ref="D316:D317"/>
    <mergeCell ref="C279:C286"/>
    <mergeCell ref="D279:D280"/>
    <mergeCell ref="D283:D284"/>
    <mergeCell ref="D297:D298"/>
    <mergeCell ref="D287:D288"/>
    <mergeCell ref="D292:D293"/>
    <mergeCell ref="C356:C363"/>
    <mergeCell ref="D356:D357"/>
    <mergeCell ref="D360:D361"/>
    <mergeCell ref="D364:D365"/>
    <mergeCell ref="D369:D370"/>
    <mergeCell ref="C330:C337"/>
    <mergeCell ref="D330:D331"/>
    <mergeCell ref="D334:D335"/>
    <mergeCell ref="D338:D339"/>
    <mergeCell ref="D343:D344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42"/>
  <sheetViews>
    <sheetView tabSelected="1" topLeftCell="A6" zoomScale="85" zoomScaleNormal="85" workbookViewId="0">
      <selection activeCell="A21" sqref="A21:XFD22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305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91">
        <v>-2.7052999999999998</v>
      </c>
      <c r="C19" s="260">
        <v>-13.1412</v>
      </c>
      <c r="D19" s="260">
        <v>-23.0518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91">
        <v>0.91949999999999998</v>
      </c>
      <c r="C20" s="260">
        <v>1.1611</v>
      </c>
      <c r="D20" s="260">
        <v>1.0286999999999999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91">
        <v>-2.2281</v>
      </c>
      <c r="C21" s="263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91">
        <v>1.014</v>
      </c>
      <c r="C22" s="263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260">
        <v>-12.5175</v>
      </c>
      <c r="D23" s="263">
        <v>-23.157599999999999</v>
      </c>
      <c r="E23" s="260">
        <v>-30.985299999999999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260">
        <v>1.1994</v>
      </c>
      <c r="D24" s="263">
        <v>1.0428999999999999</v>
      </c>
      <c r="E24" s="260">
        <v>1.1258999999999999</v>
      </c>
      <c r="F24" s="159">
        <v>1.0668</v>
      </c>
      <c r="G24" s="167"/>
    </row>
    <row r="25" spans="1:7" x14ac:dyDescent="0.35">
      <c r="A25" s="261" t="s">
        <v>304</v>
      </c>
      <c r="B25" s="191">
        <v>-3.1383000000000001</v>
      </c>
      <c r="C25" s="260">
        <v>-13.33</v>
      </c>
      <c r="D25" s="260">
        <v>-23.303899999999999</v>
      </c>
      <c r="E25" s="260">
        <v>-33.311399999999999</v>
      </c>
      <c r="F25" s="260">
        <v>-43.235100000000003</v>
      </c>
      <c r="G25" s="262">
        <f>116.842354059219/200</f>
        <v>0.58421177029609506</v>
      </c>
    </row>
    <row r="26" spans="1:7" x14ac:dyDescent="0.35">
      <c r="A26" s="261" t="s">
        <v>38</v>
      </c>
      <c r="B26" s="191">
        <v>0.98329999999999995</v>
      </c>
      <c r="C26" s="260">
        <v>1.1944999999999999</v>
      </c>
      <c r="D26" s="260">
        <v>1.0362</v>
      </c>
      <c r="E26" s="260">
        <v>0.99990000000000001</v>
      </c>
      <c r="F26" s="260">
        <v>1.1117999999999999</v>
      </c>
      <c r="G26" s="262"/>
    </row>
    <row r="27" spans="1:7" x14ac:dyDescent="0.35">
      <c r="A27" s="261" t="s">
        <v>306</v>
      </c>
      <c r="B27" s="191"/>
      <c r="C27" s="260"/>
      <c r="D27" s="260"/>
      <c r="E27" s="260"/>
      <c r="F27" s="260"/>
      <c r="G27" s="262"/>
    </row>
    <row r="28" spans="1:7" x14ac:dyDescent="0.35">
      <c r="A28" s="261" t="s">
        <v>38</v>
      </c>
      <c r="B28" s="191"/>
      <c r="C28" s="260"/>
      <c r="D28" s="260"/>
      <c r="E28" s="260"/>
      <c r="F28" s="260"/>
      <c r="G28" s="262"/>
    </row>
    <row r="29" spans="1:7" x14ac:dyDescent="0.35">
      <c r="A29" s="261" t="s">
        <v>307</v>
      </c>
      <c r="B29" s="191"/>
      <c r="C29" s="260"/>
      <c r="D29" s="260"/>
      <c r="E29" s="260"/>
      <c r="F29" s="260"/>
      <c r="G29" s="262"/>
    </row>
    <row r="30" spans="1:7" x14ac:dyDescent="0.35">
      <c r="A30" s="261" t="s">
        <v>38</v>
      </c>
      <c r="B30" s="191"/>
      <c r="C30" s="260"/>
      <c r="D30" s="260"/>
      <c r="E30" s="260"/>
      <c r="F30" s="260"/>
      <c r="G30" s="262"/>
    </row>
    <row r="31" spans="1:7" x14ac:dyDescent="0.35">
      <c r="A31" s="39" t="s">
        <v>84</v>
      </c>
      <c r="B31" s="160">
        <v>-1.9206000000000001</v>
      </c>
      <c r="C31" s="161">
        <v>-11.959300000000001</v>
      </c>
      <c r="D31" s="161">
        <v>-18.723600000000001</v>
      </c>
      <c r="E31" s="162">
        <v>-23.0761</v>
      </c>
      <c r="F31" s="161">
        <v>-23.3506</v>
      </c>
      <c r="G31" s="40">
        <f>250.258969783782/200</f>
        <v>1.25129484891891</v>
      </c>
    </row>
    <row r="32" spans="1:7" x14ac:dyDescent="0.35">
      <c r="A32" s="39" t="s">
        <v>38</v>
      </c>
      <c r="B32" s="160">
        <v>0.96150000000000002</v>
      </c>
      <c r="C32" s="161">
        <v>1.3083</v>
      </c>
      <c r="D32" s="161">
        <v>0.87119999999999997</v>
      </c>
      <c r="E32" s="161">
        <v>0.74319999999999997</v>
      </c>
      <c r="F32" s="161">
        <v>0.47189999999999999</v>
      </c>
      <c r="G32" s="40"/>
    </row>
    <row r="33" spans="1:8" x14ac:dyDescent="0.35">
      <c r="A33" s="39" t="s">
        <v>82</v>
      </c>
      <c r="B33" s="160">
        <v>-2.2633999999999999</v>
      </c>
      <c r="C33" s="161">
        <v>-12.3977</v>
      </c>
      <c r="D33" s="161">
        <v>-22.412800000000001</v>
      </c>
      <c r="E33" s="161">
        <v>-31.040400000000002</v>
      </c>
      <c r="F33" s="161">
        <v>-42.368200000000002</v>
      </c>
      <c r="G33" s="40"/>
    </row>
    <row r="34" spans="1:8" ht="15" thickBot="1" x14ac:dyDescent="0.4">
      <c r="A34" s="97" t="s">
        <v>38</v>
      </c>
      <c r="B34" s="98">
        <v>1.1125</v>
      </c>
      <c r="C34" s="99">
        <v>1.1817</v>
      </c>
      <c r="D34" s="99">
        <v>1.0755999999999999</v>
      </c>
      <c r="E34" s="99">
        <v>1.046</v>
      </c>
      <c r="F34" s="99">
        <v>1.2556</v>
      </c>
      <c r="G34" s="168"/>
    </row>
    <row r="35" spans="1:8" x14ac:dyDescent="0.35">
      <c r="B35" s="8"/>
      <c r="C35" s="56"/>
      <c r="D35" s="56"/>
      <c r="E35" s="56"/>
      <c r="F35" s="56"/>
    </row>
    <row r="37" spans="1:8" ht="72.5" x14ac:dyDescent="0.35">
      <c r="B37" s="55" t="s">
        <v>124</v>
      </c>
    </row>
    <row r="38" spans="1:8" ht="58" x14ac:dyDescent="0.35">
      <c r="B38" s="55" t="s">
        <v>125</v>
      </c>
    </row>
    <row r="41" spans="1:8" x14ac:dyDescent="0.35">
      <c r="A41" s="6" t="s">
        <v>255</v>
      </c>
    </row>
    <row r="42" spans="1:8" x14ac:dyDescent="0.35">
      <c r="A42" t="s">
        <v>254</v>
      </c>
    </row>
    <row r="43" spans="1:8" ht="15" thickBot="1" x14ac:dyDescent="0.4">
      <c r="A43" t="s">
        <v>126</v>
      </c>
    </row>
    <row r="44" spans="1:8" x14ac:dyDescent="0.35">
      <c r="A44" s="198" t="s">
        <v>127</v>
      </c>
      <c r="B44" s="199">
        <v>-10</v>
      </c>
      <c r="C44" s="199">
        <v>0</v>
      </c>
      <c r="D44" s="199">
        <v>10</v>
      </c>
      <c r="E44" s="199">
        <v>20</v>
      </c>
      <c r="F44" s="199">
        <v>30</v>
      </c>
      <c r="G44" s="199">
        <v>40</v>
      </c>
      <c r="H44" s="163" t="s">
        <v>113</v>
      </c>
    </row>
    <row r="45" spans="1:8" x14ac:dyDescent="0.35">
      <c r="A45" s="4" t="s">
        <v>128</v>
      </c>
      <c r="B45" s="186"/>
      <c r="C45" s="141">
        <v>-2.3699999999999999E-2</v>
      </c>
      <c r="D45" s="186"/>
      <c r="E45" s="186"/>
      <c r="F45" s="186"/>
      <c r="G45" s="186"/>
      <c r="H45" s="31"/>
    </row>
    <row r="46" spans="1:8" x14ac:dyDescent="0.35">
      <c r="A46" s="4" t="s">
        <v>129</v>
      </c>
      <c r="B46" s="186"/>
      <c r="C46" s="141">
        <v>4.9099999999999998E-2</v>
      </c>
      <c r="D46" s="186"/>
      <c r="E46" s="186"/>
      <c r="F46" s="186"/>
      <c r="G46" s="186"/>
      <c r="H46" s="31"/>
    </row>
    <row r="47" spans="1:8" x14ac:dyDescent="0.35">
      <c r="A47" s="64" t="s">
        <v>130</v>
      </c>
      <c r="B47" s="153">
        <v>0.64659999999999995</v>
      </c>
      <c r="C47" s="153">
        <v>-6.3156999999999996</v>
      </c>
      <c r="D47" s="153">
        <v>-13.3081</v>
      </c>
      <c r="E47" s="153">
        <v>-21.162199999999999</v>
      </c>
      <c r="F47" s="153">
        <v>-30.135000000000002</v>
      </c>
      <c r="G47" s="153">
        <v>-39.999699999999997</v>
      </c>
      <c r="H47" s="200">
        <f>62.6411426067352/10</f>
        <v>6.2641142606735203</v>
      </c>
    </row>
    <row r="48" spans="1:8" x14ac:dyDescent="0.35">
      <c r="A48" s="64" t="s">
        <v>131</v>
      </c>
      <c r="B48" s="153"/>
      <c r="C48" s="153">
        <v>0.13519999999999999</v>
      </c>
      <c r="D48" s="153"/>
      <c r="E48" s="153"/>
      <c r="F48" s="153"/>
      <c r="G48" s="153"/>
      <c r="H48" s="200"/>
    </row>
    <row r="49" spans="1:8" x14ac:dyDescent="0.35">
      <c r="A49" s="92" t="s">
        <v>132</v>
      </c>
      <c r="B49" s="155"/>
      <c r="C49" s="144">
        <v>-10.0745</v>
      </c>
      <c r="D49" s="155"/>
      <c r="E49" s="155"/>
      <c r="F49" s="155"/>
      <c r="G49" s="155"/>
      <c r="H49" s="107">
        <f>103.243407487869/10</f>
        <v>10.3243407487869</v>
      </c>
    </row>
    <row r="50" spans="1:8" x14ac:dyDescent="0.35">
      <c r="A50" s="92" t="s">
        <v>133</v>
      </c>
      <c r="B50" s="155"/>
      <c r="C50" s="144">
        <v>0.19120000000000001</v>
      </c>
      <c r="D50" s="155"/>
      <c r="E50" s="155"/>
      <c r="F50" s="155"/>
      <c r="G50" s="155"/>
      <c r="H50" s="130"/>
    </row>
    <row r="51" spans="1:8" x14ac:dyDescent="0.35">
      <c r="A51" s="39" t="s">
        <v>134</v>
      </c>
      <c r="B51" s="187">
        <v>3.8721999999999999</v>
      </c>
      <c r="C51" s="187">
        <v>8.2391000000000005</v>
      </c>
      <c r="D51" s="187">
        <v>11.548999999999999</v>
      </c>
      <c r="E51" s="187">
        <v>15.2288</v>
      </c>
      <c r="F51" s="187">
        <v>16.989699999999999</v>
      </c>
      <c r="G51" s="187">
        <v>15.2288</v>
      </c>
      <c r="H51" s="31"/>
    </row>
    <row r="52" spans="1:8" x14ac:dyDescent="0.35">
      <c r="A52" s="64" t="s">
        <v>135</v>
      </c>
      <c r="B52" s="153">
        <v>0.68859999999999999</v>
      </c>
      <c r="C52" s="194">
        <v>-6.2901999999999996</v>
      </c>
      <c r="D52" s="153">
        <v>-13.2858</v>
      </c>
      <c r="E52" s="153">
        <v>-21.145</v>
      </c>
      <c r="F52" s="153">
        <v>-30.131799999999998</v>
      </c>
      <c r="G52" s="153">
        <v>-39.999499999999998</v>
      </c>
      <c r="H52" s="121">
        <f>43.5832846164703/10</f>
        <v>4.3583284616470301</v>
      </c>
    </row>
    <row r="53" spans="1:8" x14ac:dyDescent="0.35">
      <c r="A53" s="64" t="s">
        <v>241</v>
      </c>
      <c r="B53" s="153"/>
      <c r="C53" s="194">
        <v>0.1356</v>
      </c>
      <c r="D53" s="153"/>
      <c r="E53" s="153"/>
      <c r="F53" s="153"/>
      <c r="G53" s="153"/>
      <c r="H53" s="200"/>
    </row>
    <row r="54" spans="1:8" x14ac:dyDescent="0.35">
      <c r="A54" s="92" t="s">
        <v>136</v>
      </c>
      <c r="B54" s="155"/>
      <c r="C54" s="144">
        <v>-10.035600000000001</v>
      </c>
      <c r="D54" s="155"/>
      <c r="E54" s="155"/>
      <c r="F54" s="155"/>
      <c r="G54" s="155"/>
      <c r="H54" s="107">
        <f>65.1636457443237/10</f>
        <v>6.5163645744323704</v>
      </c>
    </row>
    <row r="55" spans="1:8" x14ac:dyDescent="0.35">
      <c r="A55" s="92" t="s">
        <v>137</v>
      </c>
      <c r="B55" s="155"/>
      <c r="C55" s="144">
        <v>0.19500000000000001</v>
      </c>
      <c r="D55" s="155"/>
      <c r="E55" s="155"/>
      <c r="F55" s="155"/>
      <c r="G55" s="155"/>
      <c r="H55" s="130"/>
    </row>
    <row r="56" spans="1:8" x14ac:dyDescent="0.35">
      <c r="A56" s="39" t="s">
        <v>134</v>
      </c>
      <c r="B56" s="187">
        <v>3.9794</v>
      </c>
      <c r="C56" s="187">
        <v>8.2391000000000005</v>
      </c>
      <c r="D56" s="187">
        <v>11.548999999999999</v>
      </c>
      <c r="E56" s="187">
        <v>15.2288</v>
      </c>
      <c r="F56" s="187">
        <v>16.989699999999999</v>
      </c>
      <c r="G56" s="187">
        <v>15.2288</v>
      </c>
      <c r="H56" s="31"/>
    </row>
    <row r="57" spans="1:8" x14ac:dyDescent="0.35">
      <c r="A57" s="201" t="s">
        <v>242</v>
      </c>
      <c r="B57" s="188"/>
      <c r="C57" s="188">
        <v>-5.3327999999999998</v>
      </c>
      <c r="D57" s="188"/>
      <c r="E57" s="188"/>
      <c r="F57" s="188"/>
      <c r="G57" s="188"/>
      <c r="H57" s="202">
        <f xml:space="preserve"> 716.548827409744/10</f>
        <v>71.654882740974401</v>
      </c>
    </row>
    <row r="58" spans="1:8" x14ac:dyDescent="0.35">
      <c r="A58" s="201" t="s">
        <v>138</v>
      </c>
      <c r="B58" s="188"/>
      <c r="C58" s="188">
        <v>0.1361</v>
      </c>
      <c r="D58" s="188"/>
      <c r="E58" s="188"/>
      <c r="F58" s="188"/>
      <c r="G58" s="188"/>
      <c r="H58" s="202"/>
    </row>
    <row r="59" spans="1:8" x14ac:dyDescent="0.35">
      <c r="A59" s="201" t="s">
        <v>139</v>
      </c>
      <c r="B59" s="188"/>
      <c r="C59" s="188">
        <v>-5.2450000000000001</v>
      </c>
      <c r="D59" s="188"/>
      <c r="E59" s="188"/>
      <c r="F59" s="188"/>
      <c r="G59" s="188"/>
      <c r="H59" s="202">
        <f>454.791240692138/10</f>
        <v>45.479124069213796</v>
      </c>
    </row>
    <row r="60" spans="1:8" x14ac:dyDescent="0.35">
      <c r="A60" s="201" t="s">
        <v>140</v>
      </c>
      <c r="B60" s="188"/>
      <c r="C60" s="188">
        <v>0.16539999999999999</v>
      </c>
      <c r="D60" s="188"/>
      <c r="E60" s="188"/>
      <c r="F60" s="188"/>
      <c r="G60" s="188"/>
      <c r="H60" s="202"/>
    </row>
    <row r="61" spans="1:8" x14ac:dyDescent="0.35">
      <c r="A61" s="126" t="s">
        <v>243</v>
      </c>
      <c r="B61" s="189"/>
      <c r="C61" s="189">
        <v>-7.2214999999999998</v>
      </c>
      <c r="D61" s="189"/>
      <c r="E61" s="189"/>
      <c r="F61" s="189"/>
      <c r="G61" s="189"/>
      <c r="H61" s="203">
        <f>7239.32049274444/10</f>
        <v>723.93204927444401</v>
      </c>
    </row>
    <row r="62" spans="1:8" x14ac:dyDescent="0.35">
      <c r="A62" s="126" t="s">
        <v>141</v>
      </c>
      <c r="B62" s="189"/>
      <c r="C62" s="189">
        <v>0.2016</v>
      </c>
      <c r="D62" s="189"/>
      <c r="E62" s="189"/>
      <c r="F62" s="189"/>
      <c r="G62" s="189"/>
      <c r="H62" s="203"/>
    </row>
    <row r="63" spans="1:8" x14ac:dyDescent="0.35">
      <c r="A63" s="126" t="s">
        <v>142</v>
      </c>
      <c r="B63" s="189"/>
      <c r="C63" s="189">
        <v>-7.3093000000000004</v>
      </c>
      <c r="D63" s="189"/>
      <c r="E63" s="189"/>
      <c r="F63" s="189"/>
      <c r="G63" s="189"/>
      <c r="H63" s="203">
        <f>4528.51257133483/10</f>
        <v>452.85125713348299</v>
      </c>
    </row>
    <row r="64" spans="1:8" x14ac:dyDescent="0.35">
      <c r="A64" s="126" t="s">
        <v>143</v>
      </c>
      <c r="B64" s="189"/>
      <c r="C64" s="189">
        <v>0.22800000000000001</v>
      </c>
      <c r="D64" s="189"/>
      <c r="E64" s="189"/>
      <c r="F64" s="189"/>
      <c r="G64" s="189"/>
      <c r="H64" s="203"/>
    </row>
    <row r="65" spans="1:9" x14ac:dyDescent="0.35">
      <c r="A65" s="204" t="s">
        <v>144</v>
      </c>
      <c r="B65" s="193"/>
      <c r="C65" s="195">
        <v>-11.105499999999999</v>
      </c>
      <c r="D65" s="193"/>
      <c r="E65" s="193"/>
      <c r="F65" s="193"/>
      <c r="G65" s="193"/>
      <c r="H65" s="205">
        <f>49.225562095642/10</f>
        <v>4.9225562095641999</v>
      </c>
    </row>
    <row r="66" spans="1:9" x14ac:dyDescent="0.35">
      <c r="A66" s="204" t="s">
        <v>245</v>
      </c>
      <c r="B66" s="193"/>
      <c r="C66" s="195">
        <v>23928</v>
      </c>
      <c r="D66" s="193"/>
      <c r="E66" s="193"/>
      <c r="F66" s="193"/>
      <c r="G66" s="193"/>
      <c r="H66" s="205"/>
    </row>
    <row r="67" spans="1:9" x14ac:dyDescent="0.35">
      <c r="A67" s="204" t="s">
        <v>146</v>
      </c>
      <c r="B67" s="193"/>
      <c r="C67" s="195">
        <v>0.224</v>
      </c>
      <c r="D67" s="193"/>
      <c r="E67" s="193"/>
      <c r="F67" s="193"/>
      <c r="G67" s="193"/>
      <c r="H67" s="205"/>
    </row>
    <row r="68" spans="1:9" x14ac:dyDescent="0.35">
      <c r="A68" s="4" t="s">
        <v>145</v>
      </c>
      <c r="B68" s="141"/>
      <c r="C68" s="141">
        <v>-7.2462999999999997</v>
      </c>
      <c r="D68" s="141"/>
      <c r="E68" s="141"/>
      <c r="F68" s="141"/>
      <c r="G68" s="141"/>
      <c r="H68" s="31"/>
    </row>
    <row r="69" spans="1:9" x14ac:dyDescent="0.35">
      <c r="A69" s="39" t="s">
        <v>192</v>
      </c>
      <c r="B69" s="187"/>
      <c r="C69" s="160">
        <v>-2.3424</v>
      </c>
      <c r="D69" s="160"/>
      <c r="E69" s="160"/>
      <c r="F69" s="160"/>
      <c r="G69" s="160"/>
      <c r="H69" s="114">
        <f>37.5523734092712/10</f>
        <v>3.7552373409271196</v>
      </c>
    </row>
    <row r="70" spans="1:9" x14ac:dyDescent="0.35">
      <c r="A70" s="39" t="s">
        <v>146</v>
      </c>
      <c r="B70" s="187"/>
      <c r="C70" s="160">
        <v>9.2100000000000001E-2</v>
      </c>
      <c r="D70" s="160"/>
      <c r="E70" s="160"/>
      <c r="F70" s="160"/>
      <c r="G70" s="160"/>
      <c r="H70" s="114"/>
    </row>
    <row r="71" spans="1:9" x14ac:dyDescent="0.35">
      <c r="A71" s="61" t="s">
        <v>147</v>
      </c>
      <c r="B71" s="190"/>
      <c r="C71" s="146" t="s">
        <v>148</v>
      </c>
      <c r="D71" s="146"/>
      <c r="E71" s="146"/>
      <c r="F71" s="146"/>
      <c r="G71" s="146"/>
      <c r="H71" s="109">
        <f>73.5869255065917/10</f>
        <v>7.3586925506591694</v>
      </c>
    </row>
    <row r="72" spans="1:9" x14ac:dyDescent="0.35">
      <c r="A72" s="61" t="s">
        <v>245</v>
      </c>
      <c r="B72" s="190"/>
      <c r="C72" s="191">
        <v>33270</v>
      </c>
      <c r="D72" s="146"/>
      <c r="E72" s="146"/>
      <c r="F72" s="146"/>
      <c r="G72" s="146"/>
      <c r="H72" s="109"/>
    </row>
    <row r="73" spans="1:9" x14ac:dyDescent="0.35">
      <c r="A73" s="61" t="s">
        <v>146</v>
      </c>
      <c r="B73" s="190"/>
      <c r="C73" s="146">
        <v>0.32890000000000003</v>
      </c>
      <c r="D73" s="146"/>
      <c r="E73" s="146"/>
      <c r="F73" s="146"/>
      <c r="G73" s="146"/>
      <c r="H73" s="109"/>
    </row>
    <row r="74" spans="1:9" x14ac:dyDescent="0.35">
      <c r="A74" s="61" t="s">
        <v>149</v>
      </c>
      <c r="B74" s="190"/>
      <c r="C74" s="146" t="s">
        <v>150</v>
      </c>
      <c r="D74" s="146"/>
      <c r="E74" s="146"/>
      <c r="F74" s="146"/>
      <c r="G74" s="146"/>
      <c r="H74" s="109">
        <f>146.174109458923/10</f>
        <v>14.617410945892299</v>
      </c>
    </row>
    <row r="75" spans="1:9" x14ac:dyDescent="0.35">
      <c r="A75" s="61" t="s">
        <v>245</v>
      </c>
      <c r="B75" s="190"/>
      <c r="C75" s="191">
        <f>33270*2</f>
        <v>66540</v>
      </c>
      <c r="D75" s="146"/>
      <c r="E75" s="146"/>
      <c r="F75" s="146"/>
      <c r="G75" s="146"/>
      <c r="H75" s="109"/>
    </row>
    <row r="76" spans="1:9" x14ac:dyDescent="0.35">
      <c r="A76" s="61" t="s">
        <v>146</v>
      </c>
      <c r="B76" s="190"/>
      <c r="C76" s="146">
        <v>0.30059999999999998</v>
      </c>
      <c r="D76" s="146"/>
      <c r="E76" s="146"/>
      <c r="F76" s="146"/>
      <c r="G76" s="146"/>
      <c r="H76" s="109"/>
    </row>
    <row r="77" spans="1:9" x14ac:dyDescent="0.35">
      <c r="A77" s="76" t="s">
        <v>151</v>
      </c>
      <c r="B77" s="192"/>
      <c r="C77" s="197" t="s">
        <v>256</v>
      </c>
      <c r="D77" s="196"/>
      <c r="E77" s="196"/>
      <c r="F77" s="196"/>
      <c r="G77" s="196"/>
      <c r="H77" s="77">
        <f>254.527338504791/10</f>
        <v>25.452733850479099</v>
      </c>
      <c r="I77" s="14"/>
    </row>
    <row r="78" spans="1:9" x14ac:dyDescent="0.35">
      <c r="A78" s="76" t="s">
        <v>245</v>
      </c>
      <c r="B78" s="192"/>
      <c r="C78" s="197">
        <v>41236</v>
      </c>
      <c r="D78" s="196"/>
      <c r="E78" s="196"/>
      <c r="F78" s="196"/>
      <c r="G78" s="196"/>
      <c r="H78" s="77"/>
      <c r="I78" s="14"/>
    </row>
    <row r="79" spans="1:9" ht="15" thickBot="1" x14ac:dyDescent="0.4">
      <c r="A79" s="79" t="s">
        <v>244</v>
      </c>
      <c r="B79" s="206"/>
      <c r="C79" s="137">
        <v>0.35239999999999999</v>
      </c>
      <c r="D79" s="80"/>
      <c r="E79" s="80"/>
      <c r="F79" s="80"/>
      <c r="G79" s="80"/>
      <c r="H79" s="81"/>
      <c r="I79" s="14"/>
    </row>
    <row r="81" spans="2:5" ht="15" thickBot="1" x14ac:dyDescent="0.4"/>
    <row r="82" spans="2:5" x14ac:dyDescent="0.35">
      <c r="B82" s="48" t="s">
        <v>152</v>
      </c>
      <c r="C82" s="49">
        <v>-15.4787</v>
      </c>
      <c r="D82" s="15"/>
      <c r="E82" s="15"/>
    </row>
    <row r="83" spans="2:5" x14ac:dyDescent="0.35">
      <c r="B83" s="29" t="s">
        <v>146</v>
      </c>
      <c r="C83" s="46" t="s">
        <v>153</v>
      </c>
      <c r="D83" s="15"/>
      <c r="E83" s="15"/>
    </row>
    <row r="84" spans="2:5" x14ac:dyDescent="0.35">
      <c r="B84" s="29"/>
      <c r="C84" s="46"/>
      <c r="D84" s="15"/>
      <c r="E84" s="15"/>
    </row>
    <row r="85" spans="2:5" x14ac:dyDescent="0.35">
      <c r="B85" s="29" t="s">
        <v>154</v>
      </c>
      <c r="C85" s="46">
        <v>-15.4361</v>
      </c>
      <c r="D85" s="15"/>
      <c r="E85" s="15"/>
    </row>
    <row r="86" spans="2:5" x14ac:dyDescent="0.35">
      <c r="B86" s="29" t="s">
        <v>146</v>
      </c>
      <c r="C86" s="46" t="s">
        <v>155</v>
      </c>
      <c r="D86" s="15"/>
      <c r="E86" s="15"/>
    </row>
    <row r="87" spans="2:5" x14ac:dyDescent="0.35">
      <c r="B87" s="29"/>
      <c r="C87" s="46"/>
      <c r="D87" s="15"/>
      <c r="E87" s="15"/>
    </row>
    <row r="88" spans="2:5" x14ac:dyDescent="0.35">
      <c r="B88" s="29" t="s">
        <v>156</v>
      </c>
      <c r="C88" s="46">
        <v>-26.090299999999999</v>
      </c>
      <c r="D88" s="15"/>
      <c r="E88" s="15"/>
    </row>
    <row r="89" spans="2:5" x14ac:dyDescent="0.35">
      <c r="B89" s="29" t="s">
        <v>146</v>
      </c>
      <c r="C89" s="46" t="s">
        <v>157</v>
      </c>
      <c r="D89" s="15"/>
      <c r="E89" s="15"/>
    </row>
    <row r="90" spans="2:5" x14ac:dyDescent="0.35">
      <c r="B90" s="29"/>
      <c r="C90" s="46"/>
      <c r="D90" s="15"/>
      <c r="E90" s="15"/>
    </row>
    <row r="91" spans="2:5" x14ac:dyDescent="0.35">
      <c r="B91" s="29" t="s">
        <v>158</v>
      </c>
      <c r="C91" s="46">
        <v>-15.9239</v>
      </c>
      <c r="D91" s="15"/>
      <c r="E91" s="15"/>
    </row>
    <row r="92" spans="2:5" ht="15" thickBot="1" x14ac:dyDescent="0.4">
      <c r="B92" s="30" t="s">
        <v>146</v>
      </c>
      <c r="C92" s="47" t="s">
        <v>159</v>
      </c>
      <c r="D92" s="15"/>
      <c r="E92" s="15"/>
    </row>
    <row r="93" spans="2:5" x14ac:dyDescent="0.35">
      <c r="B93" s="45" t="s">
        <v>160</v>
      </c>
      <c r="C93" s="45"/>
      <c r="D93" s="15"/>
      <c r="E93" s="15"/>
    </row>
    <row r="94" spans="2:5" x14ac:dyDescent="0.35">
      <c r="B94" s="45" t="s">
        <v>161</v>
      </c>
      <c r="C94" s="15"/>
      <c r="D94" s="15"/>
      <c r="E94" s="15"/>
    </row>
    <row r="95" spans="2:5" x14ac:dyDescent="0.35">
      <c r="B95" s="29" t="s">
        <v>158</v>
      </c>
      <c r="C95" s="57">
        <v>-16.803100000000001</v>
      </c>
      <c r="D95" s="15"/>
      <c r="E95" s="15"/>
    </row>
    <row r="96" spans="2:5" ht="15" thickBot="1" x14ac:dyDescent="0.4">
      <c r="B96" s="30" t="s">
        <v>146</v>
      </c>
      <c r="C96" s="47" t="s">
        <v>162</v>
      </c>
      <c r="D96" s="15"/>
      <c r="E96" s="15"/>
    </row>
    <row r="97" spans="1:7" x14ac:dyDescent="0.35">
      <c r="B97" s="15"/>
      <c r="C97" s="15"/>
      <c r="D97" s="15"/>
      <c r="E97" s="15"/>
    </row>
    <row r="100" spans="1:7" x14ac:dyDescent="0.35">
      <c r="A100" s="6" t="s">
        <v>163</v>
      </c>
    </row>
    <row r="101" spans="1:7" x14ac:dyDescent="0.35">
      <c r="A101" t="s">
        <v>164</v>
      </c>
      <c r="B101" t="s">
        <v>53</v>
      </c>
    </row>
    <row r="102" spans="1:7" ht="15" thickBot="1" x14ac:dyDescent="0.4">
      <c r="A102" t="s">
        <v>165</v>
      </c>
    </row>
    <row r="103" spans="1:7" x14ac:dyDescent="0.35">
      <c r="A103" s="12" t="s">
        <v>111</v>
      </c>
      <c r="B103" s="27" t="s">
        <v>4</v>
      </c>
      <c r="C103" s="27" t="s">
        <v>166</v>
      </c>
      <c r="D103" s="27" t="s">
        <v>167</v>
      </c>
      <c r="E103" s="27" t="s">
        <v>168</v>
      </c>
      <c r="F103" s="35" t="s">
        <v>169</v>
      </c>
      <c r="G103" t="s">
        <v>113</v>
      </c>
    </row>
    <row r="104" spans="1:7" x14ac:dyDescent="0.35">
      <c r="A104" s="92" t="s">
        <v>170</v>
      </c>
      <c r="B104" s="96">
        <v>6.5773000000000001</v>
      </c>
      <c r="C104" s="93">
        <v>-3.4483999999999999</v>
      </c>
      <c r="D104" s="93">
        <v>-13.467700000000001</v>
      </c>
      <c r="E104" s="93">
        <v>-23.496300000000002</v>
      </c>
      <c r="F104" s="130">
        <v>-33.437199999999997</v>
      </c>
      <c r="G104" s="15">
        <f>14.5102045536041/200</f>
        <v>7.2551022768020501E-2</v>
      </c>
    </row>
    <row r="105" spans="1:7" x14ac:dyDescent="0.35">
      <c r="A105" s="92" t="s">
        <v>38</v>
      </c>
      <c r="B105" s="96">
        <v>0.76670000000000005</v>
      </c>
      <c r="C105" s="93">
        <v>0.87109999999999999</v>
      </c>
      <c r="D105" s="93">
        <v>0.85460000000000003</v>
      </c>
      <c r="E105" s="93">
        <v>0.83240000000000003</v>
      </c>
      <c r="F105" s="130">
        <v>0.88029999999999997</v>
      </c>
      <c r="G105" s="15"/>
    </row>
    <row r="106" spans="1:7" x14ac:dyDescent="0.35">
      <c r="A106" s="64" t="s">
        <v>115</v>
      </c>
      <c r="B106" s="65">
        <v>24.692499999999999</v>
      </c>
      <c r="C106" s="66">
        <v>12.1965</v>
      </c>
      <c r="D106" s="66">
        <v>-6.3433000000000002</v>
      </c>
      <c r="E106" s="66">
        <v>-15.574299999999999</v>
      </c>
      <c r="F106" s="67">
        <v>-26.417899999999999</v>
      </c>
      <c r="G106" s="15">
        <f>10.0126116275787/200</f>
        <v>5.0063058137893496E-2</v>
      </c>
    </row>
    <row r="107" spans="1:7" x14ac:dyDescent="0.35">
      <c r="A107" s="64" t="s">
        <v>38</v>
      </c>
      <c r="B107" s="65">
        <v>4.1466000000000003</v>
      </c>
      <c r="C107" s="66">
        <v>8.0610999999999997</v>
      </c>
      <c r="D107" s="66">
        <v>1.9612000000000001</v>
      </c>
      <c r="E107" s="66">
        <v>3.4508000000000001</v>
      </c>
      <c r="F107" s="67">
        <v>1.7428999999999999</v>
      </c>
      <c r="G107" s="15"/>
    </row>
    <row r="108" spans="1:7" x14ac:dyDescent="0.35">
      <c r="A108" s="92" t="s">
        <v>117</v>
      </c>
      <c r="B108" s="96">
        <v>24.7393</v>
      </c>
      <c r="C108" s="94">
        <v>12.0449</v>
      </c>
      <c r="D108" s="94">
        <v>-7.6127000000000002</v>
      </c>
      <c r="E108" s="94">
        <v>-16.134399999999999</v>
      </c>
      <c r="F108" s="95">
        <v>-28.211300000000001</v>
      </c>
      <c r="G108" s="15">
        <f>18.9219133853912/200</f>
        <v>9.4609566926956004E-2</v>
      </c>
    </row>
    <row r="109" spans="1:7" x14ac:dyDescent="0.35">
      <c r="A109" s="92" t="s">
        <v>38</v>
      </c>
      <c r="B109" s="96">
        <v>4.3129999999999997</v>
      </c>
      <c r="C109" s="94">
        <v>8.2604000000000006</v>
      </c>
      <c r="D109" s="94">
        <v>2.4744000000000002</v>
      </c>
      <c r="E109" s="94">
        <v>5.1573000000000002</v>
      </c>
      <c r="F109" s="95">
        <v>1.5481</v>
      </c>
    </row>
    <row r="110" spans="1:7" x14ac:dyDescent="0.35">
      <c r="A110" s="4" t="s">
        <v>171</v>
      </c>
      <c r="B110" s="22"/>
      <c r="C110" s="56"/>
      <c r="D110" s="56"/>
      <c r="E110" s="56"/>
      <c r="F110" s="58"/>
    </row>
    <row r="111" spans="1:7" x14ac:dyDescent="0.35">
      <c r="A111" s="4" t="s">
        <v>38</v>
      </c>
      <c r="B111" s="8"/>
      <c r="C111" s="56"/>
      <c r="D111" s="56"/>
      <c r="E111" s="56"/>
      <c r="F111" s="58"/>
    </row>
    <row r="112" spans="1:7" x14ac:dyDescent="0.35">
      <c r="A112" s="126" t="s">
        <v>193</v>
      </c>
      <c r="B112" s="131">
        <v>20.490300000000001</v>
      </c>
      <c r="C112" s="128">
        <v>7.6124000000000001</v>
      </c>
      <c r="D112" s="128">
        <v>-7.0929000000000002</v>
      </c>
      <c r="E112" s="128">
        <v>-17.293199999999999</v>
      </c>
      <c r="F112" s="129">
        <v>-27.138400000000001</v>
      </c>
      <c r="G112">
        <f>1003.49414610862/200</f>
        <v>5.0174707305431001</v>
      </c>
    </row>
    <row r="113" spans="1:7" x14ac:dyDescent="0.35">
      <c r="A113" s="126" t="s">
        <v>38</v>
      </c>
      <c r="B113" s="127">
        <v>6.1867999999999999</v>
      </c>
      <c r="C113" s="128">
        <v>10.071300000000001</v>
      </c>
      <c r="D113" s="128">
        <v>1.8214999999999999</v>
      </c>
      <c r="E113" s="128">
        <v>1.7037</v>
      </c>
      <c r="F113" s="129">
        <v>1.7424999999999999</v>
      </c>
    </row>
    <row r="114" spans="1:7" x14ac:dyDescent="0.35">
      <c r="A114" s="61" t="s">
        <v>121</v>
      </c>
      <c r="B114" s="62">
        <v>21.093800000000002</v>
      </c>
      <c r="C114" s="124">
        <v>10.8035</v>
      </c>
      <c r="D114" s="124">
        <v>-8.0739999999999998</v>
      </c>
      <c r="E114" s="124">
        <v>-17.941099999999999</v>
      </c>
      <c r="F114" s="125">
        <v>-27.476400000000002</v>
      </c>
      <c r="G114">
        <f>12.0926365852355/200</f>
        <v>6.04631829261775E-2</v>
      </c>
    </row>
    <row r="115" spans="1:7" x14ac:dyDescent="0.35">
      <c r="A115" s="61" t="s">
        <v>38</v>
      </c>
      <c r="B115" s="62">
        <v>2.9011</v>
      </c>
      <c r="C115" s="124">
        <v>8.9991000000000003</v>
      </c>
      <c r="D115" s="124">
        <v>1.4996</v>
      </c>
      <c r="E115" s="124">
        <v>1.7119</v>
      </c>
      <c r="F115" s="125">
        <v>1.5530999999999999</v>
      </c>
    </row>
    <row r="116" spans="1:7" x14ac:dyDescent="0.35">
      <c r="A116" s="61" t="s">
        <v>172</v>
      </c>
      <c r="B116" s="62" t="s">
        <v>173</v>
      </c>
      <c r="C116" s="124"/>
      <c r="D116" s="124">
        <v>-7.4996</v>
      </c>
      <c r="E116" s="124"/>
      <c r="F116" s="125"/>
    </row>
    <row r="117" spans="1:7" x14ac:dyDescent="0.35">
      <c r="A117" s="61" t="s">
        <v>38</v>
      </c>
      <c r="B117" s="62"/>
      <c r="C117" s="124"/>
      <c r="D117" s="124">
        <v>1.8466</v>
      </c>
      <c r="E117" s="124"/>
      <c r="F117" s="125"/>
    </row>
    <row r="118" spans="1:7" x14ac:dyDescent="0.35">
      <c r="A118" s="4" t="s">
        <v>174</v>
      </c>
      <c r="B118" s="8"/>
      <c r="C118" s="56"/>
      <c r="D118" s="56">
        <v>-7.8452000000000002</v>
      </c>
      <c r="E118" s="56"/>
      <c r="F118" s="58"/>
    </row>
    <row r="119" spans="1:7" x14ac:dyDescent="0.35">
      <c r="A119" s="4"/>
      <c r="B119" s="8"/>
      <c r="C119" s="56"/>
      <c r="D119" s="56"/>
      <c r="E119" s="56"/>
      <c r="F119" s="58"/>
    </row>
    <row r="120" spans="1:7" x14ac:dyDescent="0.35">
      <c r="A120" s="61" t="s">
        <v>175</v>
      </c>
      <c r="B120" s="62">
        <v>19.848700000000001</v>
      </c>
      <c r="C120" s="124">
        <v>6.1003999999999996</v>
      </c>
      <c r="D120" s="124">
        <v>-8.1217000000000006</v>
      </c>
      <c r="E120" s="124">
        <v>-17.959700000000002</v>
      </c>
      <c r="F120" s="125">
        <v>-27.630199999999999</v>
      </c>
      <c r="G120">
        <f>23.5590772628784/200</f>
        <v>0.117795386314392</v>
      </c>
    </row>
    <row r="121" spans="1:7" x14ac:dyDescent="0.35">
      <c r="A121" s="61" t="s">
        <v>38</v>
      </c>
      <c r="B121" s="62">
        <v>4.1829999999999998</v>
      </c>
      <c r="C121" s="124">
        <v>6.6140999999999996</v>
      </c>
      <c r="D121" s="124">
        <v>1.5213000000000001</v>
      </c>
      <c r="E121" s="124">
        <v>1.6759999999999999</v>
      </c>
      <c r="F121" s="125">
        <v>1.5582</v>
      </c>
    </row>
    <row r="122" spans="1:7" x14ac:dyDescent="0.35">
      <c r="A122" s="76" t="s">
        <v>82</v>
      </c>
      <c r="B122" s="73"/>
      <c r="C122" s="132"/>
      <c r="D122" s="132"/>
      <c r="E122" s="132"/>
      <c r="F122" s="133"/>
    </row>
    <row r="123" spans="1:7" ht="15" thickBot="1" x14ac:dyDescent="0.4">
      <c r="A123" s="79" t="s">
        <v>38</v>
      </c>
      <c r="B123" s="80"/>
      <c r="C123" s="134"/>
      <c r="D123" s="134"/>
      <c r="E123" s="134"/>
      <c r="F123" s="135"/>
    </row>
    <row r="126" spans="1:7" x14ac:dyDescent="0.35">
      <c r="A126" t="s">
        <v>176</v>
      </c>
    </row>
    <row r="127" spans="1:7" ht="15" thickBot="1" x14ac:dyDescent="0.4">
      <c r="A127" t="s">
        <v>177</v>
      </c>
    </row>
    <row r="128" spans="1:7" x14ac:dyDescent="0.35">
      <c r="A128" s="12" t="s">
        <v>178</v>
      </c>
      <c r="B128" s="27" t="s">
        <v>179</v>
      </c>
      <c r="C128" s="35" t="s">
        <v>180</v>
      </c>
    </row>
    <row r="129" spans="1:3" x14ac:dyDescent="0.35">
      <c r="A129" s="4" t="s">
        <v>181</v>
      </c>
      <c r="B129" s="22" t="s">
        <v>182</v>
      </c>
      <c r="C129" s="31">
        <v>-1.1000000000000001E-3</v>
      </c>
    </row>
    <row r="130" spans="1:3" x14ac:dyDescent="0.35">
      <c r="A130" s="4" t="s">
        <v>183</v>
      </c>
      <c r="B130" s="22">
        <v>10.7</v>
      </c>
      <c r="C130" s="31">
        <v>11.33</v>
      </c>
    </row>
    <row r="131" spans="1:3" ht="15" thickBot="1" x14ac:dyDescent="0.4">
      <c r="A131" s="5" t="s">
        <v>184</v>
      </c>
      <c r="B131" s="59">
        <v>45.5</v>
      </c>
      <c r="C131" s="60">
        <v>60.37</v>
      </c>
    </row>
    <row r="132" spans="1:3" x14ac:dyDescent="0.35">
      <c r="A132" s="68" t="s">
        <v>185</v>
      </c>
    </row>
    <row r="133" spans="1:3" x14ac:dyDescent="0.35">
      <c r="A133" t="s">
        <v>186</v>
      </c>
    </row>
    <row r="135" spans="1:3" ht="15" thickBot="1" x14ac:dyDescent="0.4">
      <c r="A135" s="68" t="s">
        <v>187</v>
      </c>
    </row>
    <row r="136" spans="1:3" x14ac:dyDescent="0.35">
      <c r="A136" s="12" t="s">
        <v>178</v>
      </c>
      <c r="B136" s="35" t="s">
        <v>188</v>
      </c>
    </row>
    <row r="137" spans="1:3" x14ac:dyDescent="0.35">
      <c r="A137" s="4" t="s">
        <v>189</v>
      </c>
      <c r="B137" s="31">
        <v>5.1999999999999998E-3</v>
      </c>
    </row>
    <row r="138" spans="1:3" ht="15" thickBot="1" x14ac:dyDescent="0.4">
      <c r="A138" s="5" t="s">
        <v>38</v>
      </c>
      <c r="B138" s="60">
        <v>0.37640000000000001</v>
      </c>
    </row>
    <row r="139" spans="1:3" ht="15" thickBot="1" x14ac:dyDescent="0.4"/>
    <row r="140" spans="1:3" x14ac:dyDescent="0.35">
      <c r="A140" s="12" t="s">
        <v>178</v>
      </c>
      <c r="B140" s="35" t="s">
        <v>190</v>
      </c>
      <c r="C140" s="22" t="s">
        <v>191</v>
      </c>
    </row>
    <row r="141" spans="1:3" x14ac:dyDescent="0.35">
      <c r="A141" s="4" t="s">
        <v>183</v>
      </c>
      <c r="B141" s="31">
        <v>31.4848</v>
      </c>
      <c r="C141" s="22">
        <v>25.6937</v>
      </c>
    </row>
    <row r="142" spans="1:3" ht="15" thickBot="1" x14ac:dyDescent="0.4">
      <c r="A142" s="5" t="s">
        <v>38</v>
      </c>
      <c r="B142" s="60">
        <v>2.2843</v>
      </c>
      <c r="C142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2022-12-06T21:15:59Z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