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niversity\2 курс\Анализ данных\"/>
    </mc:Choice>
  </mc:AlternateContent>
  <xr:revisionPtr revIDLastSave="0" documentId="8_{F00C950E-F33F-4596-9363-9275A6B230EF}" xr6:coauthVersionLast="46" xr6:coauthVersionMax="46" xr10:uidLastSave="{00000000-0000-0000-0000-000000000000}"/>
  <bookViews>
    <workbookView minimized="1" xWindow="-7840" yWindow="2490" windowWidth="14400" windowHeight="7820" xr2:uid="{8D00C8B0-29DF-4C01-A32F-8A47755081B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1" l="1"/>
  <c r="E52" i="1" s="1"/>
  <c r="E53" i="1" s="1"/>
  <c r="E54" i="1" s="1"/>
  <c r="F52" i="1"/>
  <c r="G52" i="1"/>
  <c r="H52" i="1"/>
  <c r="I52" i="1"/>
  <c r="J52" i="1"/>
  <c r="K52" i="1"/>
  <c r="L52" i="1"/>
  <c r="M52" i="1"/>
  <c r="F50" i="1"/>
  <c r="G50" i="1"/>
  <c r="H50" i="1"/>
  <c r="I50" i="1"/>
  <c r="J50" i="1"/>
  <c r="K50" i="1"/>
  <c r="L50" i="1"/>
  <c r="M50" i="1"/>
  <c r="E47" i="1"/>
  <c r="F49" i="1"/>
  <c r="G49" i="1"/>
  <c r="H49" i="1"/>
  <c r="I49" i="1"/>
  <c r="J49" i="1"/>
  <c r="K49" i="1"/>
  <c r="L49" i="1"/>
  <c r="M49" i="1"/>
  <c r="E49" i="1"/>
  <c r="F48" i="1"/>
  <c r="G48" i="1"/>
  <c r="H48" i="1"/>
  <c r="I48" i="1"/>
  <c r="J48" i="1"/>
  <c r="K48" i="1"/>
  <c r="L48" i="1"/>
  <c r="M48" i="1"/>
  <c r="E48" i="1"/>
  <c r="L45" i="1"/>
  <c r="L47" i="1"/>
  <c r="L46" i="1"/>
  <c r="L44" i="1"/>
  <c r="E46" i="1"/>
  <c r="E44" i="1"/>
  <c r="E33" i="1"/>
  <c r="E15" i="1"/>
  <c r="F31" i="1"/>
  <c r="G31" i="1"/>
  <c r="H31" i="1"/>
  <c r="I31" i="1"/>
  <c r="J31" i="1"/>
  <c r="E31" i="1"/>
  <c r="E32" i="1" s="1"/>
  <c r="E14" i="1"/>
  <c r="F12" i="1"/>
  <c r="G12" i="1"/>
  <c r="H12" i="1"/>
  <c r="I12" i="1"/>
  <c r="J12" i="1"/>
  <c r="E12" i="1"/>
  <c r="F11" i="1"/>
  <c r="G11" i="1"/>
  <c r="H11" i="1"/>
  <c r="I11" i="1"/>
  <c r="J11" i="1"/>
  <c r="E11" i="1"/>
  <c r="F10" i="1"/>
  <c r="G10" i="1"/>
  <c r="H10" i="1"/>
  <c r="I10" i="1"/>
  <c r="J10" i="1"/>
  <c r="E10" i="1"/>
  <c r="F9" i="1"/>
  <c r="G9" i="1"/>
  <c r="H9" i="1"/>
  <c r="I9" i="1"/>
  <c r="J9" i="1"/>
  <c r="E9" i="1"/>
  <c r="E8" i="1"/>
  <c r="J8" i="1"/>
  <c r="J7" i="1"/>
  <c r="F8" i="1"/>
  <c r="G8" i="1"/>
  <c r="H8" i="1"/>
  <c r="I8" i="1"/>
  <c r="I7" i="1"/>
  <c r="F7" i="1"/>
  <c r="G7" i="1"/>
  <c r="H7" i="1"/>
  <c r="E7" i="1"/>
  <c r="M7" i="1"/>
  <c r="A10" i="1"/>
  <c r="A9" i="1"/>
  <c r="A8" i="1"/>
  <c r="A7" i="1"/>
  <c r="A6" i="1"/>
  <c r="A5" i="1"/>
  <c r="A3" i="1"/>
  <c r="A2" i="1"/>
  <c r="A1" i="1"/>
  <c r="M44" i="1"/>
  <c r="M46" i="1"/>
  <c r="M47" i="1"/>
  <c r="M45" i="1"/>
  <c r="E34" i="1"/>
  <c r="E16" i="1"/>
</calcChain>
</file>

<file path=xl/sharedStrings.xml><?xml version="1.0" encoding="utf-8"?>
<sst xmlns="http://schemas.openxmlformats.org/spreadsheetml/2006/main" count="44" uniqueCount="42">
  <si>
    <t xml:space="preserve"> </t>
  </si>
  <si>
    <t>alpha=</t>
  </si>
  <si>
    <t>Проверить, что соотв. Распр. Пуассона</t>
  </si>
  <si>
    <r>
      <t>n</t>
    </r>
    <r>
      <rPr>
        <sz val="8"/>
        <color theme="1"/>
        <rFont val="Calibri"/>
        <family val="2"/>
        <charset val="204"/>
        <scheme val="minor"/>
      </rPr>
      <t>i</t>
    </r>
  </si>
  <si>
    <t>Выборочное среднее=</t>
  </si>
  <si>
    <r>
      <t>p</t>
    </r>
    <r>
      <rPr>
        <sz val="8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scheme val="minor"/>
      </rPr>
      <t>*</t>
    </r>
  </si>
  <si>
    <t>pi*</t>
  </si>
  <si>
    <t>Встроенная ф-я</t>
  </si>
  <si>
    <t>По формуле</t>
  </si>
  <si>
    <t>&lt;- 1 - cумма остального</t>
  </si>
  <si>
    <r>
      <t>np</t>
    </r>
    <r>
      <rPr>
        <sz val="8"/>
        <color theme="1"/>
        <rFont val="Calibri"/>
        <family val="2"/>
        <charset val="204"/>
        <scheme val="minor"/>
      </rPr>
      <t>i</t>
    </r>
  </si>
  <si>
    <r>
      <t>n</t>
    </r>
    <r>
      <rPr>
        <sz val="8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scheme val="minor"/>
      </rPr>
      <t>-np</t>
    </r>
    <r>
      <rPr>
        <sz val="8"/>
        <color theme="1"/>
        <rFont val="Calibri"/>
        <family val="2"/>
        <charset val="204"/>
        <scheme val="minor"/>
      </rPr>
      <t>i</t>
    </r>
  </si>
  <si>
    <r>
      <t>(n</t>
    </r>
    <r>
      <rPr>
        <sz val="8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scheme val="minor"/>
      </rPr>
      <t>-np</t>
    </r>
    <r>
      <rPr>
        <sz val="8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)^2</t>
    </r>
  </si>
  <si>
    <r>
      <t>(n</t>
    </r>
    <r>
      <rPr>
        <sz val="8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scheme val="minor"/>
      </rPr>
      <t>-np</t>
    </r>
    <r>
      <rPr>
        <sz val="8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)^2/np</t>
    </r>
    <r>
      <rPr>
        <sz val="8"/>
        <color theme="1"/>
        <rFont val="Calibri"/>
        <family val="2"/>
        <charset val="204"/>
        <scheme val="minor"/>
      </rPr>
      <t>i</t>
    </r>
  </si>
  <si>
    <t xml:space="preserve">chi2 набл = </t>
  </si>
  <si>
    <t xml:space="preserve">chi2 табл = </t>
  </si>
  <si>
    <t>&lt;- 6 - число вариантов, 1 - число параметров нашего распределения, еще 1 просто по формуле</t>
  </si>
  <si>
    <t>2 тип.</t>
  </si>
  <si>
    <t>Известны эмпирические и теоретические частоты</t>
  </si>
  <si>
    <t>Уровень значимости</t>
  </si>
  <si>
    <t>3 тип.</t>
  </si>
  <si>
    <t>Известны значения и частоты</t>
  </si>
  <si>
    <r>
      <t>Теоретические, n</t>
    </r>
    <r>
      <rPr>
        <sz val="8"/>
        <color theme="1"/>
        <rFont val="Calibri"/>
        <family val="2"/>
        <charset val="204"/>
        <scheme val="minor"/>
      </rPr>
      <t>i</t>
    </r>
  </si>
  <si>
    <r>
      <t>((m</t>
    </r>
    <r>
      <rPr>
        <sz val="8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scheme val="minor"/>
      </rPr>
      <t xml:space="preserve"> - n</t>
    </r>
    <r>
      <rPr>
        <sz val="8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scheme val="minor"/>
      </rPr>
      <t>)^2)/n</t>
    </r>
    <r>
      <rPr>
        <sz val="8"/>
        <color theme="1"/>
        <rFont val="Calibri"/>
        <family val="2"/>
        <charset val="204"/>
        <scheme val="minor"/>
      </rPr>
      <t xml:space="preserve">i </t>
    </r>
    <r>
      <rPr>
        <sz val="11"/>
        <color theme="1"/>
        <rFont val="Calibri"/>
        <family val="2"/>
        <scheme val="minor"/>
      </rPr>
      <t xml:space="preserve">= </t>
    </r>
  </si>
  <si>
    <r>
      <t>x</t>
    </r>
    <r>
      <rPr>
        <sz val="8"/>
        <color theme="1"/>
        <rFont val="Calibri"/>
        <family val="2"/>
        <charset val="204"/>
        <scheme val="minor"/>
      </rPr>
      <t>i</t>
    </r>
  </si>
  <si>
    <r>
      <t>m</t>
    </r>
    <r>
      <rPr>
        <sz val="8"/>
        <color theme="1"/>
        <rFont val="Calibri"/>
        <family val="2"/>
        <charset val="204"/>
        <scheme val="minor"/>
      </rPr>
      <t>i</t>
    </r>
  </si>
  <si>
    <t>&lt;- у нормального распределения два параметра</t>
  </si>
  <si>
    <r>
      <t>Эмпирические, m</t>
    </r>
    <r>
      <rPr>
        <sz val="8"/>
        <color theme="1"/>
        <rFont val="Calibri"/>
        <family val="2"/>
        <charset val="204"/>
        <scheme val="minor"/>
      </rPr>
      <t>i</t>
    </r>
  </si>
  <si>
    <t>Объем выборки</t>
  </si>
  <si>
    <t xml:space="preserve">chi^2 = </t>
  </si>
  <si>
    <t xml:space="preserve">chi^2 табл = </t>
  </si>
  <si>
    <r>
      <t>u</t>
    </r>
    <r>
      <rPr>
        <sz val="8"/>
        <color theme="1"/>
        <rFont val="Calibri"/>
        <family val="2"/>
        <charset val="204"/>
        <scheme val="minor"/>
      </rPr>
      <t>i</t>
    </r>
  </si>
  <si>
    <r>
      <t>p</t>
    </r>
    <r>
      <rPr>
        <sz val="8"/>
        <color theme="1"/>
        <rFont val="Calibri"/>
        <family val="2"/>
        <charset val="204"/>
        <scheme val="minor"/>
      </rPr>
      <t>i</t>
    </r>
  </si>
  <si>
    <t>n0</t>
  </si>
  <si>
    <t>выборочное среднее</t>
  </si>
  <si>
    <t>M2</t>
  </si>
  <si>
    <t>s</t>
  </si>
  <si>
    <t>M1</t>
  </si>
  <si>
    <t xml:space="preserve">шаг = </t>
  </si>
  <si>
    <r>
      <t>((n</t>
    </r>
    <r>
      <rPr>
        <sz val="8"/>
        <color theme="1"/>
        <rFont val="Calibri"/>
        <family val="2"/>
        <charset val="204"/>
        <scheme val="minor"/>
      </rPr>
      <t>i-</t>
    </r>
    <r>
      <rPr>
        <sz val="11"/>
        <color theme="1"/>
        <rFont val="Calibri"/>
        <family val="2"/>
        <charset val="204"/>
        <scheme val="minor"/>
      </rPr>
      <t>n</t>
    </r>
    <r>
      <rPr>
        <sz val="8"/>
        <color theme="1"/>
        <rFont val="Calibri"/>
        <family val="2"/>
        <charset val="204"/>
        <scheme val="minor"/>
      </rPr>
      <t>i0</t>
    </r>
    <r>
      <rPr>
        <sz val="10"/>
        <color theme="1"/>
        <rFont val="Calibri"/>
        <family val="2"/>
        <charset val="204"/>
        <scheme val="minor"/>
      </rPr>
      <t>)^2)</t>
    </r>
    <r>
      <rPr>
        <sz val="11"/>
        <color theme="1"/>
        <rFont val="Calibri"/>
        <family val="2"/>
        <charset val="204"/>
        <scheme val="minor"/>
      </rPr>
      <t>/n</t>
    </r>
    <r>
      <rPr>
        <sz val="8"/>
        <color theme="1"/>
        <rFont val="Calibri"/>
        <family val="2"/>
        <charset val="204"/>
        <scheme val="minor"/>
      </rPr>
      <t>io</t>
    </r>
  </si>
  <si>
    <t>Гипотеза H0</t>
  </si>
  <si>
    <t>chi^2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</si>
</sst>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C478D-1929-45F3-9FF9-21E1C09916DA}">
  <dimension ref="A1:M54"/>
  <sheetViews>
    <sheetView tabSelected="1" topLeftCell="C1" workbookViewId="0">
      <selection activeCell="E14" sqref="E14"/>
    </sheetView>
  </sheetViews>
  <sheetFormatPr defaultRowHeight="14.5" x14ac:dyDescent="0.35"/>
  <cols>
    <col min="1" max="1" width="15.1796875" customWidth="1"/>
    <col min="3" max="3" width="14.1796875" bestFit="1" customWidth="1"/>
    <col min="4" max="4" width="18.81640625" bestFit="1" customWidth="1"/>
    <col min="11" max="11" width="21.26953125" bestFit="1" customWidth="1"/>
    <col min="12" max="12" width="20.453125" bestFit="1" customWidth="1"/>
    <col min="13" max="13" width="34.453125" bestFit="1" customWidth="1"/>
  </cols>
  <sheetData>
    <row r="1" spans="1:13" x14ac:dyDescent="0.35">
      <c r="A1">
        <f>_xlfn.NORM.S.INV(1-0.025)</f>
        <v>1.9599639845400536</v>
      </c>
    </row>
    <row r="2" spans="1:13" x14ac:dyDescent="0.35">
      <c r="A2">
        <f>_xlfn.NORM.S.INV(1-0.05)</f>
        <v>1.6448536269514715</v>
      </c>
    </row>
    <row r="3" spans="1:13" x14ac:dyDescent="0.35">
      <c r="A3">
        <f>1-_xlfn.NORM.S.DIST(5,TRUE)</f>
        <v>2.8665157192353519E-7</v>
      </c>
      <c r="E3" s="2" t="s">
        <v>2</v>
      </c>
      <c r="F3" s="2"/>
      <c r="G3" s="2"/>
      <c r="H3" s="2"/>
      <c r="I3" s="2"/>
      <c r="J3" s="2"/>
    </row>
    <row r="4" spans="1:13" x14ac:dyDescent="0.35">
      <c r="A4" t="s">
        <v>0</v>
      </c>
    </row>
    <row r="5" spans="1:13" x14ac:dyDescent="0.35">
      <c r="A5">
        <f>_xlfn.CHISQ.INV(0.025,99)</f>
        <v>73.361080191283662</v>
      </c>
      <c r="E5">
        <v>0</v>
      </c>
      <c r="F5">
        <v>1</v>
      </c>
      <c r="G5">
        <v>2</v>
      </c>
      <c r="H5">
        <v>3</v>
      </c>
      <c r="I5">
        <v>4</v>
      </c>
      <c r="J5">
        <v>5</v>
      </c>
    </row>
    <row r="6" spans="1:13" x14ac:dyDescent="0.35">
      <c r="A6">
        <f>_xlfn.CHISQ.INV(1-0.025,99)</f>
        <v>128.42198864384031</v>
      </c>
      <c r="D6" t="s">
        <v>3</v>
      </c>
      <c r="E6">
        <v>8</v>
      </c>
      <c r="F6">
        <v>28</v>
      </c>
      <c r="G6">
        <v>31</v>
      </c>
      <c r="H6">
        <v>18</v>
      </c>
      <c r="I6">
        <v>9</v>
      </c>
      <c r="J6">
        <v>6</v>
      </c>
      <c r="L6" t="s">
        <v>1</v>
      </c>
      <c r="M6">
        <v>0.05</v>
      </c>
    </row>
    <row r="7" spans="1:13" x14ac:dyDescent="0.35">
      <c r="A7">
        <f>1-_xlfn.CHISQ.DIST(88.6,99,TRUE)</f>
        <v>0.7638863364492362</v>
      </c>
      <c r="C7" t="s">
        <v>8</v>
      </c>
      <c r="D7" t="s">
        <v>5</v>
      </c>
      <c r="E7">
        <f>POWER(2.1,E5)*EXP(-$M$7)/FACT(E5)</f>
        <v>0.12245642825298191</v>
      </c>
      <c r="F7">
        <f>POWER(2.1,F5)*EXP(-$M$7)/FACT(F5)</f>
        <v>0.257158499331262</v>
      </c>
      <c r="G7">
        <f>POWER(2.1,G5)*EXP(-$M$7)/FACT(G5)</f>
        <v>0.27001642429782513</v>
      </c>
      <c r="H7">
        <f>POWER(2.1,H5)*EXP(-$M$7)/FACT(H5)</f>
        <v>0.18901149700847761</v>
      </c>
      <c r="I7">
        <f>POWER(2.1,I5)*EXP(-$M$7)/FACT(I5)</f>
        <v>9.923103592945072E-2</v>
      </c>
      <c r="J7">
        <f>1-SUM(E7:I7)</f>
        <v>6.212611518000255E-2</v>
      </c>
      <c r="L7" t="s">
        <v>4</v>
      </c>
      <c r="M7">
        <f>SUMPRODUCT(E5:J5,E6:J6)/100</f>
        <v>2.1</v>
      </c>
    </row>
    <row r="8" spans="1:13" x14ac:dyDescent="0.35">
      <c r="A8">
        <f>_xlfn.CHISQ.DIST(88.6,99,TRUE)</f>
        <v>0.2361136635507638</v>
      </c>
      <c r="C8" t="s">
        <v>7</v>
      </c>
      <c r="D8" t="s">
        <v>6</v>
      </c>
      <c r="E8">
        <f>_xlfn.POISSON.DIST(E5,$M$7,FALSE)</f>
        <v>0.12245642825298191</v>
      </c>
      <c r="F8">
        <f>_xlfn.POISSON.DIST(F5,$M$7,FALSE)</f>
        <v>0.257158499331262</v>
      </c>
      <c r="G8">
        <f>_xlfn.POISSON.DIST(G5,$M$7,FALSE)</f>
        <v>0.27001642429782519</v>
      </c>
      <c r="H8">
        <f>_xlfn.POISSON.DIST(H5,$M$7,FALSE)</f>
        <v>0.18901149700847761</v>
      </c>
      <c r="I8">
        <f>_xlfn.POISSON.DIST(I5,$M$7,FALSE)</f>
        <v>9.9231035929450762E-2</v>
      </c>
      <c r="J8">
        <f>1-SUM(E8:I8)</f>
        <v>6.212611518000255E-2</v>
      </c>
      <c r="K8" t="s">
        <v>9</v>
      </c>
    </row>
    <row r="9" spans="1:13" x14ac:dyDescent="0.35">
      <c r="A9">
        <f>_xlfn.CHISQ.INV(1-0.05,30)</f>
        <v>43.772971825742189</v>
      </c>
      <c r="D9" t="s">
        <v>10</v>
      </c>
      <c r="E9">
        <f t="shared" ref="E9:J9" si="0">SUM($E$6:$J$6)*E7</f>
        <v>12.245642825298191</v>
      </c>
      <c r="F9">
        <f t="shared" si="0"/>
        <v>25.715849933126201</v>
      </c>
      <c r="G9">
        <f t="shared" si="0"/>
        <v>27.001642429782514</v>
      </c>
      <c r="H9">
        <f t="shared" si="0"/>
        <v>18.90114970084776</v>
      </c>
      <c r="I9">
        <f t="shared" si="0"/>
        <v>9.9231035929450719</v>
      </c>
      <c r="J9">
        <f t="shared" si="0"/>
        <v>6.212611518000255</v>
      </c>
    </row>
    <row r="10" spans="1:13" x14ac:dyDescent="0.35">
      <c r="A10">
        <f>_xlfn.CHISQ.INV(0.95,3)</f>
        <v>7.8147279032511774</v>
      </c>
      <c r="D10" t="s">
        <v>11</v>
      </c>
      <c r="E10">
        <f t="shared" ref="E10:J10" si="1">E6-E9</f>
        <v>-4.2456428252981908</v>
      </c>
      <c r="F10">
        <f t="shared" si="1"/>
        <v>2.2841500668737993</v>
      </c>
      <c r="G10">
        <f t="shared" si="1"/>
        <v>3.9983575702174861</v>
      </c>
      <c r="H10">
        <f t="shared" si="1"/>
        <v>-0.90114970084776047</v>
      </c>
      <c r="I10">
        <f t="shared" si="1"/>
        <v>-0.92310359294507194</v>
      </c>
      <c r="J10">
        <f t="shared" si="1"/>
        <v>-0.21261151800025502</v>
      </c>
    </row>
    <row r="11" spans="1:13" x14ac:dyDescent="0.35">
      <c r="D11" t="s">
        <v>12</v>
      </c>
      <c r="E11">
        <f t="shared" ref="E11:J11" si="2">E10*E10</f>
        <v>18.025483000006005</v>
      </c>
      <c r="F11">
        <f t="shared" si="2"/>
        <v>5.2173415279995821</v>
      </c>
      <c r="G11">
        <f t="shared" si="2"/>
        <v>15.986863259315479</v>
      </c>
      <c r="H11">
        <f t="shared" si="2"/>
        <v>0.8120707833380082</v>
      </c>
      <c r="I11">
        <f t="shared" si="2"/>
        <v>0.8521202433081011</v>
      </c>
      <c r="J11">
        <f t="shared" si="2"/>
        <v>4.5203657586372764E-2</v>
      </c>
    </row>
    <row r="12" spans="1:13" x14ac:dyDescent="0.35">
      <c r="D12" t="s">
        <v>13</v>
      </c>
      <c r="E12">
        <f t="shared" ref="E12:J12" si="3">E11/E9</f>
        <v>1.4719915693414871</v>
      </c>
      <c r="F12">
        <f t="shared" si="3"/>
        <v>0.20288427337876153</v>
      </c>
      <c r="G12">
        <f t="shared" si="3"/>
        <v>0.59207003058755214</v>
      </c>
      <c r="H12">
        <f t="shared" si="3"/>
        <v>4.2964094575769905E-2</v>
      </c>
      <c r="I12">
        <f t="shared" si="3"/>
        <v>8.5872351863173574E-2</v>
      </c>
      <c r="J12">
        <f t="shared" si="3"/>
        <v>7.2761120593812911E-3</v>
      </c>
    </row>
    <row r="14" spans="1:13" x14ac:dyDescent="0.35">
      <c r="D14" t="s">
        <v>14</v>
      </c>
      <c r="E14">
        <f>SUM(E12:J12)</f>
        <v>2.4030584318061257</v>
      </c>
    </row>
    <row r="15" spans="1:13" x14ac:dyDescent="0.35">
      <c r="D15" t="s">
        <v>15</v>
      </c>
      <c r="E15">
        <f>_xlfn.CHISQ.INV(1-M6,6-1-1)</f>
        <v>9.4877290367811575</v>
      </c>
      <c r="F15" s="1" t="s">
        <v>16</v>
      </c>
      <c r="G15" s="1"/>
      <c r="H15" s="1"/>
      <c r="I15" s="1"/>
      <c r="J15" s="1"/>
      <c r="K15" s="1"/>
    </row>
    <row r="16" spans="1:13" x14ac:dyDescent="0.35">
      <c r="E16" t="str">
        <f ca="1">_xlfn.FORMULATEXT(E15)</f>
        <v>=CHISQ.INV(1-M6,6-1-1)</v>
      </c>
    </row>
    <row r="25" spans="4:10" x14ac:dyDescent="0.35">
      <c r="D25" t="s">
        <v>17</v>
      </c>
      <c r="E25" s="2" t="s">
        <v>18</v>
      </c>
      <c r="F25" s="2"/>
      <c r="G25" s="2"/>
      <c r="H25" s="2"/>
      <c r="I25" s="2"/>
      <c r="J25" s="2"/>
    </row>
    <row r="27" spans="4:10" x14ac:dyDescent="0.35">
      <c r="D27" t="s">
        <v>27</v>
      </c>
      <c r="E27">
        <v>5</v>
      </c>
      <c r="F27">
        <v>10</v>
      </c>
      <c r="G27">
        <v>20</v>
      </c>
      <c r="H27">
        <v>25</v>
      </c>
      <c r="I27">
        <v>14</v>
      </c>
      <c r="J27">
        <v>3</v>
      </c>
    </row>
    <row r="28" spans="4:10" x14ac:dyDescent="0.35">
      <c r="D28" t="s">
        <v>22</v>
      </c>
      <c r="E28">
        <v>6</v>
      </c>
      <c r="F28">
        <v>14</v>
      </c>
      <c r="G28">
        <v>28</v>
      </c>
      <c r="H28">
        <v>18</v>
      </c>
      <c r="I28">
        <v>8</v>
      </c>
      <c r="J28">
        <v>3</v>
      </c>
    </row>
    <row r="29" spans="4:10" x14ac:dyDescent="0.35">
      <c r="D29" t="s">
        <v>19</v>
      </c>
      <c r="E29">
        <v>2.5000000000000001E-2</v>
      </c>
    </row>
    <row r="31" spans="4:10" x14ac:dyDescent="0.35">
      <c r="D31" t="s">
        <v>23</v>
      </c>
      <c r="E31">
        <f t="shared" ref="E31:J31" si="4">POWER(E27-E28, 2)/E28</f>
        <v>0.16666666666666666</v>
      </c>
      <c r="F31">
        <f t="shared" si="4"/>
        <v>1.1428571428571428</v>
      </c>
      <c r="G31">
        <f t="shared" si="4"/>
        <v>2.2857142857142856</v>
      </c>
      <c r="H31">
        <f t="shared" si="4"/>
        <v>2.7222222222222223</v>
      </c>
      <c r="I31">
        <f t="shared" si="4"/>
        <v>4.5</v>
      </c>
      <c r="J31">
        <f t="shared" si="4"/>
        <v>0</v>
      </c>
    </row>
    <row r="32" spans="4:10" x14ac:dyDescent="0.35">
      <c r="D32" t="s">
        <v>29</v>
      </c>
      <c r="E32">
        <f>SUM(E31:J31)</f>
        <v>10.817460317460316</v>
      </c>
    </row>
    <row r="33" spans="4:13" x14ac:dyDescent="0.35">
      <c r="D33" t="s">
        <v>30</v>
      </c>
      <c r="E33">
        <f>_xlfn.CHISQ.INV(1-E29,6-2-1)</f>
        <v>9.348403604496152</v>
      </c>
      <c r="F33" t="s">
        <v>26</v>
      </c>
    </row>
    <row r="34" spans="4:13" x14ac:dyDescent="0.35">
      <c r="E34" t="str">
        <f ca="1">_xlfn.FORMULATEXT(E33)</f>
        <v>=CHISQ.INV(1-E29,6-2-1)</v>
      </c>
    </row>
    <row r="39" spans="4:13" x14ac:dyDescent="0.35">
      <c r="D39" t="s">
        <v>20</v>
      </c>
      <c r="E39" s="2" t="s">
        <v>21</v>
      </c>
      <c r="F39" s="2"/>
      <c r="G39" s="2"/>
      <c r="H39" s="2"/>
      <c r="I39" s="2"/>
      <c r="J39" s="2"/>
    </row>
    <row r="41" spans="4:13" x14ac:dyDescent="0.35">
      <c r="D41" t="s">
        <v>24</v>
      </c>
      <c r="E41">
        <v>5</v>
      </c>
      <c r="F41">
        <v>7</v>
      </c>
      <c r="G41">
        <v>9</v>
      </c>
      <c r="H41">
        <v>11</v>
      </c>
      <c r="I41">
        <v>13</v>
      </c>
      <c r="J41">
        <v>15</v>
      </c>
      <c r="K41">
        <v>17</v>
      </c>
      <c r="L41">
        <v>19</v>
      </c>
      <c r="M41">
        <v>21</v>
      </c>
    </row>
    <row r="42" spans="4:13" x14ac:dyDescent="0.35">
      <c r="D42" t="s">
        <v>25</v>
      </c>
      <c r="E42">
        <v>15</v>
      </c>
      <c r="F42">
        <v>26</v>
      </c>
      <c r="G42">
        <v>25</v>
      </c>
      <c r="H42">
        <v>30</v>
      </c>
      <c r="I42">
        <v>26</v>
      </c>
      <c r="J42">
        <v>21</v>
      </c>
      <c r="K42">
        <v>24</v>
      </c>
      <c r="L42">
        <v>20</v>
      </c>
      <c r="M42">
        <v>13</v>
      </c>
    </row>
    <row r="43" spans="4:13" x14ac:dyDescent="0.35">
      <c r="D43" t="s">
        <v>19</v>
      </c>
      <c r="E43">
        <v>0.05</v>
      </c>
    </row>
    <row r="44" spans="4:13" x14ac:dyDescent="0.35">
      <c r="D44" t="s">
        <v>28</v>
      </c>
      <c r="E44">
        <f>SUM(E42:M42)</f>
        <v>200</v>
      </c>
      <c r="K44" t="s">
        <v>34</v>
      </c>
      <c r="L44">
        <f>SUMPRODUCT(E41:M41,E42:M42)/E44</f>
        <v>12.63</v>
      </c>
      <c r="M44" t="str">
        <f ca="1">_xlfn.FORMULATEXT(L44)</f>
        <v>=SUMPRODUCT(E41:M41,E42:M42)/E44</v>
      </c>
    </row>
    <row r="45" spans="4:13" x14ac:dyDescent="0.35">
      <c r="K45" t="s">
        <v>37</v>
      </c>
      <c r="L45">
        <f>L44</f>
        <v>12.63</v>
      </c>
      <c r="M45" t="str">
        <f ca="1">_xlfn.FORMULATEXT(L45)</f>
        <v>=L44</v>
      </c>
    </row>
    <row r="46" spans="4:13" x14ac:dyDescent="0.35">
      <c r="D46" t="s">
        <v>30</v>
      </c>
      <c r="E46">
        <f>_xlfn.CHISQ.INV(1-E43,9-2-1)</f>
        <v>12.591587243743977</v>
      </c>
      <c r="K46" t="s">
        <v>35</v>
      </c>
      <c r="L46">
        <f>SUMPRODUCT(E41:M41,E41:M41,E42:M42)/E44</f>
        <v>181.56</v>
      </c>
      <c r="M46" t="str">
        <f ca="1">_xlfn.FORMULATEXT(L46)</f>
        <v>=SUMPRODUCT(E41:M41,E41:M41,E42:M42)/E44</v>
      </c>
    </row>
    <row r="47" spans="4:13" x14ac:dyDescent="0.35">
      <c r="D47" t="s">
        <v>38</v>
      </c>
      <c r="E47">
        <f>F41-E41</f>
        <v>2</v>
      </c>
      <c r="K47" t="s">
        <v>36</v>
      </c>
      <c r="L47">
        <f>SQRT(L46-POWER(L45,2))</f>
        <v>4.6950079872136516</v>
      </c>
      <c r="M47" t="str">
        <f ca="1">_xlfn.FORMULATEXT(L47)</f>
        <v>=SQRT(L46-POWER(L45,2))</v>
      </c>
    </row>
    <row r="48" spans="4:13" x14ac:dyDescent="0.35">
      <c r="D48" t="s">
        <v>31</v>
      </c>
      <c r="E48">
        <f>(E41-$L$44)/$L$47</f>
        <v>-1.6251303556414565</v>
      </c>
      <c r="F48">
        <f t="shared" ref="F48:M48" si="5">(F41-$L$44)/$L$47</f>
        <v>-1.1991459898114549</v>
      </c>
      <c r="G48">
        <f t="shared" si="5"/>
        <v>-0.77316162398145316</v>
      </c>
      <c r="H48">
        <f t="shared" si="5"/>
        <v>-0.34717725815145151</v>
      </c>
      <c r="I48">
        <f t="shared" si="5"/>
        <v>7.8807107678550148E-2</v>
      </c>
      <c r="J48">
        <f t="shared" si="5"/>
        <v>0.5047914735085518</v>
      </c>
      <c r="K48">
        <f t="shared" si="5"/>
        <v>0.93077583933855346</v>
      </c>
      <c r="L48">
        <f t="shared" si="5"/>
        <v>1.3567602051685552</v>
      </c>
      <c r="M48">
        <f t="shared" si="5"/>
        <v>1.7827445709985568</v>
      </c>
    </row>
    <row r="49" spans="4:13" x14ac:dyDescent="0.35">
      <c r="D49" t="s">
        <v>32</v>
      </c>
      <c r="E49">
        <f>_xlfn.NORM.S.DIST(E48,FALSE)</f>
        <v>0.1065157018362122</v>
      </c>
      <c r="F49">
        <f t="shared" ref="F49:M49" si="6">_xlfn.NORM.S.DIST(F48,FALSE)</f>
        <v>0.19438509034657869</v>
      </c>
      <c r="G49">
        <f t="shared" si="6"/>
        <v>0.29587210918060047</v>
      </c>
      <c r="H49">
        <f t="shared" si="6"/>
        <v>0.37560975601916063</v>
      </c>
      <c r="I49">
        <f t="shared" si="6"/>
        <v>0.39770537433676584</v>
      </c>
      <c r="J49">
        <f t="shared" si="6"/>
        <v>0.35121884876113058</v>
      </c>
      <c r="K49">
        <f t="shared" si="6"/>
        <v>0.25869374601274131</v>
      </c>
      <c r="L49">
        <f t="shared" si="6"/>
        <v>0.15892265202609712</v>
      </c>
      <c r="M49">
        <f t="shared" si="6"/>
        <v>8.1428687976698791E-2</v>
      </c>
    </row>
    <row r="50" spans="4:13" x14ac:dyDescent="0.35">
      <c r="D50" t="s">
        <v>33</v>
      </c>
      <c r="E50">
        <f>$E$44*$E$47*E49/$L$47</f>
        <v>9.0748047395272806</v>
      </c>
      <c r="F50">
        <f t="shared" ref="F50:M50" si="7">$E$44*$E$47*F49/$L$47</f>
        <v>16.561001887618982</v>
      </c>
      <c r="G50">
        <f t="shared" si="7"/>
        <v>25.207378559216622</v>
      </c>
      <c r="H50">
        <f t="shared" si="7"/>
        <v>32.000776743476756</v>
      </c>
      <c r="I50">
        <f t="shared" si="7"/>
        <v>33.883254334806125</v>
      </c>
      <c r="J50">
        <f t="shared" si="7"/>
        <v>29.922747711410697</v>
      </c>
      <c r="K50">
        <f t="shared" si="7"/>
        <v>22.039898267885025</v>
      </c>
      <c r="L50">
        <f t="shared" si="7"/>
        <v>13.539713027871803</v>
      </c>
      <c r="M50">
        <f t="shared" si="7"/>
        <v>6.9374696016246231</v>
      </c>
    </row>
    <row r="52" spans="4:13" x14ac:dyDescent="0.35">
      <c r="D52" t="s">
        <v>39</v>
      </c>
      <c r="E52">
        <f>POWER(E41-E50, 2)/E50</f>
        <v>1.8296849510107382</v>
      </c>
      <c r="F52">
        <f t="shared" ref="F52:M52" si="8">POWER(F41-F50, 2)/F50</f>
        <v>5.5197600794547332</v>
      </c>
      <c r="G52">
        <f t="shared" si="8"/>
        <v>10.420723406231021</v>
      </c>
      <c r="H52">
        <f t="shared" si="8"/>
        <v>13.781934962539843</v>
      </c>
      <c r="I52">
        <f t="shared" si="8"/>
        <v>12.870968865709285</v>
      </c>
      <c r="J52">
        <f t="shared" si="8"/>
        <v>7.4421106445880811</v>
      </c>
      <c r="K52">
        <f t="shared" si="8"/>
        <v>1.1524814789023954</v>
      </c>
      <c r="L52">
        <f t="shared" si="8"/>
        <v>2.2020211031517882</v>
      </c>
      <c r="M52">
        <f t="shared" si="8"/>
        <v>28.505315707462145</v>
      </c>
    </row>
    <row r="53" spans="4:13" x14ac:dyDescent="0.35">
      <c r="D53" t="s">
        <v>41</v>
      </c>
      <c r="E53">
        <f>SUM(E52:M52)</f>
        <v>83.725001199050041</v>
      </c>
    </row>
    <row r="54" spans="4:13" x14ac:dyDescent="0.35">
      <c r="D54" t="s">
        <v>40</v>
      </c>
      <c r="E54" t="str">
        <f>IF(E53&gt;E46,"Отвергается","Принимается")</f>
        <v>Отвергается</v>
      </c>
    </row>
  </sheetData>
  <mergeCells count="3">
    <mergeCell ref="E3:J3"/>
    <mergeCell ref="E25:J25"/>
    <mergeCell ref="E39:J3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2021-04-15T16:21:11Z</dcterms:created>
  <dcterms:modified xsi:type="dcterms:W3CDTF">2021-05-13T18:31:34Z</dcterms:modified>
</cp:coreProperties>
</file>